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ORGENTI\SVILUPPO\cimiteroweb\files\"/>
    </mc:Choice>
  </mc:AlternateContent>
  <bookViews>
    <workbookView xWindow="0" yWindow="0" windowWidth="19140" windowHeight="11490"/>
  </bookViews>
  <sheets>
    <sheet name="Foglio1" sheetId="1" r:id="rId1"/>
    <sheet name="Foglio2" sheetId="2" r:id="rId2"/>
  </sheets>
  <definedNames>
    <definedName name="categorialetteraweb">Foglio1!$A$120:$C$129</definedName>
    <definedName name="fase">Foglio1!$A$65:$V$116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8" i="1" l="1"/>
  <c r="AI47" i="1"/>
  <c r="AI57" i="1" l="1"/>
  <c r="AI56" i="1"/>
  <c r="AI55" i="1"/>
  <c r="AI54" i="1"/>
  <c r="AI53" i="1"/>
  <c r="AI49" i="1"/>
  <c r="AI92" i="1"/>
  <c r="AI33" i="1"/>
  <c r="T228" i="1"/>
  <c r="T227" i="1"/>
  <c r="T226" i="1"/>
  <c r="T225" i="1"/>
  <c r="T224" i="1"/>
  <c r="T223" i="1"/>
  <c r="T222" i="1"/>
  <c r="T221" i="1"/>
  <c r="T220" i="1"/>
  <c r="T219" i="1"/>
  <c r="AN219" i="1" s="1"/>
  <c r="T218" i="1"/>
  <c r="AN218" i="1" s="1"/>
  <c r="T217" i="1"/>
  <c r="AN217" i="1" s="1"/>
  <c r="T216" i="1"/>
  <c r="T215" i="1"/>
  <c r="AN215" i="1" s="1"/>
  <c r="T214" i="1"/>
  <c r="T213" i="1"/>
  <c r="AN213" i="1" s="1"/>
  <c r="T212" i="1"/>
  <c r="AN212" i="1" s="1"/>
  <c r="T211" i="1"/>
  <c r="AN211" i="1" s="1"/>
  <c r="T210" i="1"/>
  <c r="AN210" i="1" s="1"/>
  <c r="T209" i="1"/>
  <c r="AN209" i="1" s="1"/>
  <c r="T208" i="1"/>
  <c r="AN208" i="1" s="1"/>
  <c r="T207" i="1"/>
  <c r="AN207" i="1" s="1"/>
  <c r="T206" i="1"/>
  <c r="T205" i="1"/>
  <c r="AN205" i="1" s="1"/>
  <c r="T204" i="1"/>
  <c r="AN204" i="1" s="1"/>
  <c r="T203" i="1"/>
  <c r="AN203" i="1" s="1"/>
  <c r="T202" i="1"/>
  <c r="AN202" i="1" s="1"/>
  <c r="T201" i="1"/>
  <c r="AN201" i="1" s="1"/>
  <c r="T200" i="1"/>
  <c r="AN200" i="1" s="1"/>
  <c r="T199" i="1"/>
  <c r="AN199" i="1" s="1"/>
  <c r="T198" i="1"/>
  <c r="T197" i="1"/>
  <c r="AN197" i="1" s="1"/>
  <c r="T196" i="1"/>
  <c r="T195" i="1"/>
  <c r="AN195" i="1" s="1"/>
  <c r="T194" i="1"/>
  <c r="AN194" i="1" s="1"/>
  <c r="T193" i="1"/>
  <c r="AN193" i="1" s="1"/>
  <c r="T192" i="1"/>
  <c r="AN192" i="1" s="1"/>
  <c r="T191" i="1"/>
  <c r="AN191" i="1" s="1"/>
  <c r="T190" i="1"/>
  <c r="T189" i="1"/>
  <c r="AN189" i="1" s="1"/>
  <c r="T188" i="1"/>
  <c r="AN188" i="1" s="1"/>
  <c r="T187" i="1"/>
  <c r="AN187" i="1" s="1"/>
  <c r="T186" i="1"/>
  <c r="AN186" i="1" s="1"/>
  <c r="T185" i="1"/>
  <c r="AN185" i="1" s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AN169" i="1" s="1"/>
  <c r="T168" i="1"/>
  <c r="AN168" i="1" s="1"/>
  <c r="T167" i="1"/>
  <c r="AN167" i="1" s="1"/>
  <c r="T166" i="1"/>
  <c r="AN166" i="1" s="1"/>
  <c r="T165" i="1"/>
  <c r="AN165" i="1" s="1"/>
  <c r="T164" i="1"/>
  <c r="AN164" i="1" s="1"/>
  <c r="T163" i="1"/>
  <c r="AN163" i="1" s="1"/>
  <c r="T162" i="1"/>
  <c r="AN162" i="1" s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AN148" i="1" s="1"/>
  <c r="T147" i="1"/>
  <c r="AN147" i="1" s="1"/>
  <c r="T146" i="1"/>
  <c r="T145" i="1"/>
  <c r="AQ228" i="1"/>
  <c r="AP228" i="1"/>
  <c r="AO228" i="1"/>
  <c r="AQ227" i="1"/>
  <c r="AP227" i="1"/>
  <c r="AO227" i="1"/>
  <c r="AQ226" i="1"/>
  <c r="AP226" i="1"/>
  <c r="AO226" i="1"/>
  <c r="AQ225" i="1"/>
  <c r="AP225" i="1"/>
  <c r="AO225" i="1"/>
  <c r="AQ224" i="1"/>
  <c r="AP224" i="1"/>
  <c r="AO224" i="1"/>
  <c r="AQ223" i="1"/>
  <c r="AP223" i="1"/>
  <c r="AO223" i="1"/>
  <c r="AQ222" i="1"/>
  <c r="AP222" i="1"/>
  <c r="AO222" i="1"/>
  <c r="AQ221" i="1"/>
  <c r="AP221" i="1"/>
  <c r="AO221" i="1"/>
  <c r="AQ220" i="1"/>
  <c r="AP220" i="1"/>
  <c r="AO220" i="1"/>
  <c r="AQ219" i="1"/>
  <c r="AP219" i="1"/>
  <c r="AO219" i="1"/>
  <c r="AQ218" i="1"/>
  <c r="AP218" i="1"/>
  <c r="AO218" i="1"/>
  <c r="AQ217" i="1"/>
  <c r="AP217" i="1"/>
  <c r="AO217" i="1"/>
  <c r="AQ216" i="1"/>
  <c r="AP216" i="1"/>
  <c r="AO216" i="1"/>
  <c r="AQ215" i="1"/>
  <c r="AP215" i="1"/>
  <c r="AO215" i="1"/>
  <c r="AQ214" i="1"/>
  <c r="AP214" i="1"/>
  <c r="AO214" i="1"/>
  <c r="AQ213" i="1"/>
  <c r="AP213" i="1"/>
  <c r="AO213" i="1"/>
  <c r="AQ212" i="1"/>
  <c r="AP212" i="1"/>
  <c r="AO212" i="1"/>
  <c r="AQ211" i="1"/>
  <c r="AP211" i="1"/>
  <c r="AO211" i="1"/>
  <c r="AQ210" i="1"/>
  <c r="AP210" i="1"/>
  <c r="AO210" i="1"/>
  <c r="AQ209" i="1"/>
  <c r="AP209" i="1"/>
  <c r="AO209" i="1"/>
  <c r="AQ208" i="1"/>
  <c r="AP208" i="1"/>
  <c r="AO208" i="1"/>
  <c r="AQ207" i="1"/>
  <c r="AP207" i="1"/>
  <c r="AO207" i="1"/>
  <c r="AQ206" i="1"/>
  <c r="AP206" i="1"/>
  <c r="AO206" i="1"/>
  <c r="AQ205" i="1"/>
  <c r="AP205" i="1"/>
  <c r="AO205" i="1"/>
  <c r="AQ204" i="1"/>
  <c r="AP204" i="1"/>
  <c r="AO204" i="1"/>
  <c r="AQ203" i="1"/>
  <c r="AP203" i="1"/>
  <c r="AO203" i="1"/>
  <c r="AQ202" i="1"/>
  <c r="AP202" i="1"/>
  <c r="AO202" i="1"/>
  <c r="AQ201" i="1"/>
  <c r="AP201" i="1"/>
  <c r="AO201" i="1"/>
  <c r="AQ200" i="1"/>
  <c r="AP200" i="1"/>
  <c r="AO200" i="1"/>
  <c r="AQ199" i="1"/>
  <c r="AP199" i="1"/>
  <c r="AO199" i="1"/>
  <c r="AQ198" i="1"/>
  <c r="AP198" i="1"/>
  <c r="AO198" i="1"/>
  <c r="AQ197" i="1"/>
  <c r="AP197" i="1"/>
  <c r="AO197" i="1"/>
  <c r="AQ196" i="1"/>
  <c r="AP196" i="1"/>
  <c r="AO196" i="1"/>
  <c r="AQ195" i="1"/>
  <c r="AP195" i="1"/>
  <c r="AO195" i="1"/>
  <c r="AQ194" i="1"/>
  <c r="AP194" i="1"/>
  <c r="AO194" i="1"/>
  <c r="AQ193" i="1"/>
  <c r="AP193" i="1"/>
  <c r="AO193" i="1"/>
  <c r="AQ192" i="1"/>
  <c r="AP192" i="1"/>
  <c r="AO192" i="1"/>
  <c r="AQ191" i="1"/>
  <c r="AP191" i="1"/>
  <c r="AO191" i="1"/>
  <c r="AQ190" i="1"/>
  <c r="AP190" i="1"/>
  <c r="AO190" i="1"/>
  <c r="AQ189" i="1"/>
  <c r="AP189" i="1"/>
  <c r="AO189" i="1"/>
  <c r="AQ188" i="1"/>
  <c r="AP188" i="1"/>
  <c r="AO188" i="1"/>
  <c r="AQ187" i="1"/>
  <c r="AP187" i="1"/>
  <c r="AO187" i="1"/>
  <c r="AQ186" i="1"/>
  <c r="AP186" i="1"/>
  <c r="AO186" i="1"/>
  <c r="AQ185" i="1"/>
  <c r="AP185" i="1"/>
  <c r="AO185" i="1"/>
  <c r="AQ169" i="1"/>
  <c r="AP169" i="1"/>
  <c r="AO169" i="1"/>
  <c r="AQ168" i="1"/>
  <c r="AP168" i="1"/>
  <c r="AO168" i="1"/>
  <c r="AQ167" i="1"/>
  <c r="AP167" i="1"/>
  <c r="AO167" i="1"/>
  <c r="AQ166" i="1"/>
  <c r="AP166" i="1"/>
  <c r="AO166" i="1"/>
  <c r="AQ165" i="1"/>
  <c r="AP165" i="1"/>
  <c r="AO165" i="1"/>
  <c r="AQ164" i="1"/>
  <c r="AP164" i="1"/>
  <c r="AO164" i="1"/>
  <c r="AQ163" i="1"/>
  <c r="AP163" i="1"/>
  <c r="AO163" i="1"/>
  <c r="AQ162" i="1"/>
  <c r="AP162" i="1"/>
  <c r="AO162" i="1"/>
  <c r="AQ148" i="1"/>
  <c r="AP148" i="1"/>
  <c r="AO148" i="1"/>
  <c r="AQ147" i="1"/>
  <c r="AP147" i="1"/>
  <c r="AO147" i="1"/>
  <c r="AN228" i="1"/>
  <c r="AM228" i="1"/>
  <c r="AL228" i="1"/>
  <c r="AK228" i="1"/>
  <c r="AJ228" i="1"/>
  <c r="AI228" i="1"/>
  <c r="AN227" i="1"/>
  <c r="AM227" i="1"/>
  <c r="AL227" i="1"/>
  <c r="AK227" i="1"/>
  <c r="AJ227" i="1"/>
  <c r="AI227" i="1"/>
  <c r="AN226" i="1"/>
  <c r="AM226" i="1"/>
  <c r="AL226" i="1"/>
  <c r="AK226" i="1"/>
  <c r="AJ226" i="1"/>
  <c r="AI226" i="1"/>
  <c r="AN225" i="1"/>
  <c r="AM225" i="1"/>
  <c r="AL225" i="1"/>
  <c r="AK225" i="1"/>
  <c r="AJ225" i="1"/>
  <c r="AI225" i="1"/>
  <c r="AN224" i="1"/>
  <c r="AM224" i="1"/>
  <c r="AL224" i="1"/>
  <c r="AK224" i="1"/>
  <c r="AJ224" i="1"/>
  <c r="AI224" i="1"/>
  <c r="AN223" i="1"/>
  <c r="AM223" i="1"/>
  <c r="AL223" i="1"/>
  <c r="AK223" i="1"/>
  <c r="AJ223" i="1"/>
  <c r="AI223" i="1"/>
  <c r="AN222" i="1"/>
  <c r="AM222" i="1"/>
  <c r="AL222" i="1"/>
  <c r="AK222" i="1"/>
  <c r="AJ222" i="1"/>
  <c r="AI222" i="1"/>
  <c r="AN221" i="1"/>
  <c r="AM221" i="1"/>
  <c r="AL221" i="1"/>
  <c r="AK221" i="1"/>
  <c r="AJ221" i="1"/>
  <c r="AI221" i="1"/>
  <c r="AN220" i="1"/>
  <c r="AM220" i="1"/>
  <c r="AL220" i="1"/>
  <c r="AK220" i="1"/>
  <c r="AJ220" i="1"/>
  <c r="AI220" i="1"/>
  <c r="AN216" i="1"/>
  <c r="AN214" i="1"/>
  <c r="AN206" i="1"/>
  <c r="AN198" i="1"/>
  <c r="AN196" i="1"/>
  <c r="AN190" i="1"/>
  <c r="Q208" i="1"/>
  <c r="AK208" i="1" s="1"/>
  <c r="B215" i="1"/>
  <c r="B214" i="1"/>
  <c r="B213" i="1"/>
  <c r="B212" i="1"/>
  <c r="B211" i="1"/>
  <c r="B210" i="1"/>
  <c r="B209" i="1"/>
  <c r="B208" i="1"/>
  <c r="B207" i="1"/>
  <c r="AD217" i="1" l="1"/>
  <c r="AD208" i="1"/>
  <c r="Z217" i="1"/>
  <c r="V217" i="1"/>
  <c r="S217" i="1"/>
  <c r="AM217" i="1" s="1"/>
  <c r="R217" i="1"/>
  <c r="AL217" i="1" s="1"/>
  <c r="Q217" i="1"/>
  <c r="AK217" i="1" s="1"/>
  <c r="P217" i="1"/>
  <c r="AJ217" i="1" s="1"/>
  <c r="K217" i="1"/>
  <c r="I217" i="1"/>
  <c r="G217" i="1"/>
  <c r="B217" i="1"/>
  <c r="Z208" i="1"/>
  <c r="V208" i="1"/>
  <c r="S208" i="1"/>
  <c r="AM208" i="1" s="1"/>
  <c r="R208" i="1"/>
  <c r="AL208" i="1" s="1"/>
  <c r="P208" i="1"/>
  <c r="AJ208" i="1" s="1"/>
  <c r="K208" i="1"/>
  <c r="I208" i="1"/>
  <c r="G208" i="1"/>
  <c r="B89" i="1"/>
  <c r="D199" i="1" s="1"/>
  <c r="AG216" i="1"/>
  <c r="AD216" i="1"/>
  <c r="Z216" i="1"/>
  <c r="V216" i="1"/>
  <c r="S216" i="1"/>
  <c r="AM216" i="1" s="1"/>
  <c r="R216" i="1"/>
  <c r="AL216" i="1" s="1"/>
  <c r="Q216" i="1"/>
  <c r="AK216" i="1" s="1"/>
  <c r="P216" i="1"/>
  <c r="AJ216" i="1" s="1"/>
  <c r="K216" i="1"/>
  <c r="I216" i="1"/>
  <c r="G216" i="1"/>
  <c r="B216" i="1"/>
  <c r="AG215" i="1"/>
  <c r="AD215" i="1"/>
  <c r="Z215" i="1"/>
  <c r="V215" i="1"/>
  <c r="S215" i="1"/>
  <c r="AM215" i="1" s="1"/>
  <c r="R215" i="1"/>
  <c r="AL215" i="1" s="1"/>
  <c r="Q215" i="1"/>
  <c r="AK215" i="1" s="1"/>
  <c r="P215" i="1"/>
  <c r="AJ215" i="1" s="1"/>
  <c r="K215" i="1"/>
  <c r="I215" i="1"/>
  <c r="G215" i="1"/>
  <c r="E160" i="1"/>
  <c r="E159" i="1"/>
  <c r="E158" i="1"/>
  <c r="E157" i="1"/>
  <c r="E156" i="1"/>
  <c r="O184" i="1"/>
  <c r="O183" i="1"/>
  <c r="O182" i="1"/>
  <c r="O181" i="1"/>
  <c r="O180" i="1"/>
  <c r="O179" i="1"/>
  <c r="O178" i="1"/>
  <c r="O177" i="1"/>
  <c r="O176" i="1"/>
  <c r="O175" i="1"/>
  <c r="O161" i="1"/>
  <c r="O155" i="1"/>
  <c r="O154" i="1"/>
  <c r="O153" i="1"/>
  <c r="O152" i="1"/>
  <c r="O151" i="1"/>
  <c r="O150" i="1"/>
  <c r="O149" i="1"/>
  <c r="O146" i="1"/>
  <c r="O145" i="1"/>
  <c r="E148" i="1"/>
  <c r="E147" i="1"/>
  <c r="O160" i="1"/>
  <c r="O156" i="1"/>
  <c r="O157" i="1"/>
  <c r="O158" i="1"/>
  <c r="O159" i="1"/>
  <c r="B147" i="1"/>
  <c r="G144" i="1"/>
  <c r="I144" i="1"/>
  <c r="K144" i="1"/>
  <c r="N144" i="1"/>
  <c r="E155" i="1"/>
  <c r="E154" i="1"/>
  <c r="E153" i="1"/>
  <c r="E152" i="1"/>
  <c r="E151" i="1"/>
  <c r="E150" i="1"/>
  <c r="E149" i="1"/>
  <c r="E146" i="1"/>
  <c r="E145" i="1"/>
  <c r="B90" i="1"/>
  <c r="D216" i="1" s="1"/>
  <c r="O174" i="1"/>
  <c r="O173" i="1"/>
  <c r="O172" i="1"/>
  <c r="O171" i="1"/>
  <c r="O170" i="1"/>
  <c r="B228" i="1"/>
  <c r="B227" i="1"/>
  <c r="B226" i="1"/>
  <c r="B225" i="1"/>
  <c r="B224" i="1"/>
  <c r="B223" i="1"/>
  <c r="B222" i="1"/>
  <c r="B221" i="1"/>
  <c r="B220" i="1"/>
  <c r="B219" i="1"/>
  <c r="B218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AD211" i="1"/>
  <c r="Z211" i="1"/>
  <c r="V211" i="1"/>
  <c r="S211" i="1"/>
  <c r="AM211" i="1" s="1"/>
  <c r="R211" i="1"/>
  <c r="AL211" i="1" s="1"/>
  <c r="Q211" i="1"/>
  <c r="AK211" i="1" s="1"/>
  <c r="P211" i="1"/>
  <c r="AJ211" i="1" s="1"/>
  <c r="K211" i="1"/>
  <c r="I211" i="1"/>
  <c r="G211" i="1"/>
  <c r="AD210" i="1"/>
  <c r="Z210" i="1"/>
  <c r="V210" i="1"/>
  <c r="S210" i="1"/>
  <c r="AM210" i="1" s="1"/>
  <c r="R210" i="1"/>
  <c r="AL210" i="1" s="1"/>
  <c r="Q210" i="1"/>
  <c r="AK210" i="1" s="1"/>
  <c r="P210" i="1"/>
  <c r="AJ210" i="1" s="1"/>
  <c r="K210" i="1"/>
  <c r="I210" i="1"/>
  <c r="G210" i="1"/>
  <c r="AD209" i="1"/>
  <c r="Z209" i="1"/>
  <c r="V209" i="1"/>
  <c r="S209" i="1"/>
  <c r="AM209" i="1" s="1"/>
  <c r="R209" i="1"/>
  <c r="AL209" i="1" s="1"/>
  <c r="Q209" i="1"/>
  <c r="AK209" i="1" s="1"/>
  <c r="P209" i="1"/>
  <c r="AJ209" i="1" s="1"/>
  <c r="K209" i="1"/>
  <c r="I209" i="1"/>
  <c r="G209" i="1"/>
  <c r="K200" i="1"/>
  <c r="K199" i="1"/>
  <c r="K198" i="1"/>
  <c r="K197" i="1"/>
  <c r="K194" i="1"/>
  <c r="K193" i="1"/>
  <c r="K192" i="1"/>
  <c r="K191" i="1"/>
  <c r="I200" i="1"/>
  <c r="G200" i="1"/>
  <c r="I199" i="1"/>
  <c r="G199" i="1"/>
  <c r="I198" i="1"/>
  <c r="G198" i="1"/>
  <c r="I197" i="1"/>
  <c r="G197" i="1"/>
  <c r="I194" i="1"/>
  <c r="G194" i="1"/>
  <c r="I193" i="1"/>
  <c r="G193" i="1"/>
  <c r="I192" i="1"/>
  <c r="G192" i="1"/>
  <c r="I191" i="1"/>
  <c r="G191" i="1"/>
  <c r="B185" i="1"/>
  <c r="AD214" i="1"/>
  <c r="AD213" i="1"/>
  <c r="AD212" i="1"/>
  <c r="AD207" i="1"/>
  <c r="AD206" i="1"/>
  <c r="AD205" i="1"/>
  <c r="AD200" i="1"/>
  <c r="AD199" i="1"/>
  <c r="AD198" i="1"/>
  <c r="AD197" i="1"/>
  <c r="AD194" i="1"/>
  <c r="AD193" i="1"/>
  <c r="AD192" i="1"/>
  <c r="AD191" i="1"/>
  <c r="AG194" i="1"/>
  <c r="Z194" i="1"/>
  <c r="V194" i="1"/>
  <c r="S194" i="1"/>
  <c r="AM194" i="1" s="1"/>
  <c r="R194" i="1"/>
  <c r="AL194" i="1" s="1"/>
  <c r="Q194" i="1"/>
  <c r="AK194" i="1" s="1"/>
  <c r="P194" i="1"/>
  <c r="AJ194" i="1" s="1"/>
  <c r="AG193" i="1"/>
  <c r="Z193" i="1"/>
  <c r="V193" i="1"/>
  <c r="S193" i="1"/>
  <c r="AM193" i="1" s="1"/>
  <c r="R193" i="1"/>
  <c r="AL193" i="1" s="1"/>
  <c r="Q193" i="1"/>
  <c r="AK193" i="1" s="1"/>
  <c r="P193" i="1"/>
  <c r="AJ193" i="1" s="1"/>
  <c r="AG192" i="1"/>
  <c r="Z192" i="1"/>
  <c r="V192" i="1"/>
  <c r="S192" i="1"/>
  <c r="AM192" i="1" s="1"/>
  <c r="R192" i="1"/>
  <c r="AL192" i="1" s="1"/>
  <c r="Q192" i="1"/>
  <c r="AK192" i="1" s="1"/>
  <c r="P192" i="1"/>
  <c r="AJ192" i="1" s="1"/>
  <c r="AG191" i="1"/>
  <c r="Z191" i="1"/>
  <c r="V191" i="1"/>
  <c r="S191" i="1"/>
  <c r="AM191" i="1" s="1"/>
  <c r="R191" i="1"/>
  <c r="AL191" i="1" s="1"/>
  <c r="Q191" i="1"/>
  <c r="AK191" i="1" s="1"/>
  <c r="P191" i="1"/>
  <c r="AJ191" i="1" s="1"/>
  <c r="AG200" i="1"/>
  <c r="Z200" i="1"/>
  <c r="V200" i="1"/>
  <c r="S200" i="1"/>
  <c r="AM200" i="1" s="1"/>
  <c r="R200" i="1"/>
  <c r="AL200" i="1" s="1"/>
  <c r="Q200" i="1"/>
  <c r="AK200" i="1" s="1"/>
  <c r="P200" i="1"/>
  <c r="AJ200" i="1" s="1"/>
  <c r="AG199" i="1"/>
  <c r="Z199" i="1"/>
  <c r="V199" i="1"/>
  <c r="S199" i="1"/>
  <c r="AM199" i="1" s="1"/>
  <c r="R199" i="1"/>
  <c r="AL199" i="1" s="1"/>
  <c r="Q199" i="1"/>
  <c r="AK199" i="1" s="1"/>
  <c r="P199" i="1"/>
  <c r="AJ199" i="1" s="1"/>
  <c r="AG198" i="1"/>
  <c r="Z198" i="1"/>
  <c r="V198" i="1"/>
  <c r="S198" i="1"/>
  <c r="AM198" i="1" s="1"/>
  <c r="R198" i="1"/>
  <c r="AL198" i="1" s="1"/>
  <c r="Q198" i="1"/>
  <c r="AK198" i="1" s="1"/>
  <c r="P198" i="1"/>
  <c r="AJ198" i="1" s="1"/>
  <c r="AG197" i="1"/>
  <c r="Z197" i="1"/>
  <c r="V197" i="1"/>
  <c r="S197" i="1"/>
  <c r="AM197" i="1" s="1"/>
  <c r="R197" i="1"/>
  <c r="AL197" i="1" s="1"/>
  <c r="Q197" i="1"/>
  <c r="AK197" i="1" s="1"/>
  <c r="P197" i="1"/>
  <c r="AJ197" i="1" s="1"/>
  <c r="AD204" i="1"/>
  <c r="Z204" i="1"/>
  <c r="V204" i="1"/>
  <c r="S204" i="1"/>
  <c r="AM204" i="1" s="1"/>
  <c r="R204" i="1"/>
  <c r="AL204" i="1" s="1"/>
  <c r="Q204" i="1"/>
  <c r="AK204" i="1" s="1"/>
  <c r="P204" i="1"/>
  <c r="AJ204" i="1" s="1"/>
  <c r="K204" i="1"/>
  <c r="I204" i="1"/>
  <c r="G204" i="1"/>
  <c r="AD203" i="1"/>
  <c r="Z203" i="1"/>
  <c r="V203" i="1"/>
  <c r="S203" i="1"/>
  <c r="AM203" i="1" s="1"/>
  <c r="R203" i="1"/>
  <c r="AL203" i="1" s="1"/>
  <c r="Q203" i="1"/>
  <c r="AK203" i="1" s="1"/>
  <c r="P203" i="1"/>
  <c r="AJ203" i="1" s="1"/>
  <c r="K203" i="1"/>
  <c r="I203" i="1"/>
  <c r="G203" i="1"/>
  <c r="AD202" i="1"/>
  <c r="Z202" i="1"/>
  <c r="V202" i="1"/>
  <c r="S202" i="1"/>
  <c r="AM202" i="1" s="1"/>
  <c r="R202" i="1"/>
  <c r="AL202" i="1" s="1"/>
  <c r="Q202" i="1"/>
  <c r="AK202" i="1" s="1"/>
  <c r="P202" i="1"/>
  <c r="AJ202" i="1" s="1"/>
  <c r="K202" i="1"/>
  <c r="I202" i="1"/>
  <c r="G202" i="1"/>
  <c r="AI77" i="1"/>
  <c r="L217" i="1" l="1"/>
  <c r="L208" i="1"/>
  <c r="AP170" i="1"/>
  <c r="AN170" i="1"/>
  <c r="AQ170" i="1"/>
  <c r="AO170" i="1"/>
  <c r="AP172" i="1"/>
  <c r="AN172" i="1"/>
  <c r="AQ172" i="1"/>
  <c r="AO172" i="1"/>
  <c r="AP174" i="1"/>
  <c r="AN174" i="1"/>
  <c r="AQ174" i="1"/>
  <c r="AO174" i="1"/>
  <c r="AQ159" i="1"/>
  <c r="AO159" i="1"/>
  <c r="AP159" i="1"/>
  <c r="AN159" i="1"/>
  <c r="AQ157" i="1"/>
  <c r="AO157" i="1"/>
  <c r="AP157" i="1"/>
  <c r="AN157" i="1"/>
  <c r="AP160" i="1"/>
  <c r="AN160" i="1"/>
  <c r="AQ160" i="1"/>
  <c r="AO160" i="1"/>
  <c r="AP146" i="1"/>
  <c r="AN146" i="1"/>
  <c r="AQ146" i="1"/>
  <c r="AO146" i="1"/>
  <c r="AP150" i="1"/>
  <c r="AN150" i="1"/>
  <c r="AQ150" i="1"/>
  <c r="AO150" i="1"/>
  <c r="AP152" i="1"/>
  <c r="AN152" i="1"/>
  <c r="AQ152" i="1"/>
  <c r="AO152" i="1"/>
  <c r="AP154" i="1"/>
  <c r="AN154" i="1"/>
  <c r="AQ154" i="1"/>
  <c r="AO154" i="1"/>
  <c r="AQ161" i="1"/>
  <c r="AO161" i="1"/>
  <c r="AP161" i="1"/>
  <c r="AN161" i="1"/>
  <c r="AP176" i="1"/>
  <c r="AN176" i="1"/>
  <c r="AQ176" i="1"/>
  <c r="AO176" i="1"/>
  <c r="AP178" i="1"/>
  <c r="AN178" i="1"/>
  <c r="AQ178" i="1"/>
  <c r="AO178" i="1"/>
  <c r="AP180" i="1"/>
  <c r="AN180" i="1"/>
  <c r="AQ180" i="1"/>
  <c r="AO180" i="1"/>
  <c r="AP182" i="1"/>
  <c r="AN182" i="1"/>
  <c r="AQ182" i="1"/>
  <c r="AO182" i="1"/>
  <c r="AP184" i="1"/>
  <c r="AN184" i="1"/>
  <c r="AQ184" i="1"/>
  <c r="AO184" i="1"/>
  <c r="AQ171" i="1"/>
  <c r="AO171" i="1"/>
  <c r="AP171" i="1"/>
  <c r="AN171" i="1"/>
  <c r="AQ173" i="1"/>
  <c r="AO173" i="1"/>
  <c r="AP173" i="1"/>
  <c r="AN173" i="1"/>
  <c r="AP158" i="1"/>
  <c r="AN158" i="1"/>
  <c r="AQ158" i="1"/>
  <c r="AO158" i="1"/>
  <c r="AP156" i="1"/>
  <c r="AN156" i="1"/>
  <c r="AQ156" i="1"/>
  <c r="AO156" i="1"/>
  <c r="AQ145" i="1"/>
  <c r="AO145" i="1"/>
  <c r="AP145" i="1"/>
  <c r="AQ149" i="1"/>
  <c r="AO149" i="1"/>
  <c r="AP149" i="1"/>
  <c r="AN149" i="1"/>
  <c r="AQ151" i="1"/>
  <c r="AO151" i="1"/>
  <c r="AP151" i="1"/>
  <c r="AN151" i="1"/>
  <c r="AQ153" i="1"/>
  <c r="AO153" i="1"/>
  <c r="AP153" i="1"/>
  <c r="AN153" i="1"/>
  <c r="AQ155" i="1"/>
  <c r="AO155" i="1"/>
  <c r="AP155" i="1"/>
  <c r="AN155" i="1"/>
  <c r="AQ175" i="1"/>
  <c r="AO175" i="1"/>
  <c r="AP175" i="1"/>
  <c r="AN175" i="1"/>
  <c r="AQ177" i="1"/>
  <c r="AO177" i="1"/>
  <c r="AP177" i="1"/>
  <c r="AN177" i="1"/>
  <c r="AQ179" i="1"/>
  <c r="AO179" i="1"/>
  <c r="AP179" i="1"/>
  <c r="AN179" i="1"/>
  <c r="AQ181" i="1"/>
  <c r="AO181" i="1"/>
  <c r="AP181" i="1"/>
  <c r="AN181" i="1"/>
  <c r="AQ183" i="1"/>
  <c r="AO183" i="1"/>
  <c r="AP183" i="1"/>
  <c r="AN183" i="1"/>
  <c r="AN145" i="1"/>
  <c r="L215" i="1"/>
  <c r="L216" i="1"/>
  <c r="D208" i="1"/>
  <c r="D217" i="1"/>
  <c r="D215" i="1"/>
  <c r="N215" i="1"/>
  <c r="L211" i="1"/>
  <c r="N191" i="1"/>
  <c r="L210" i="1"/>
  <c r="L209" i="1"/>
  <c r="D201" i="1"/>
  <c r="D203" i="1"/>
  <c r="D205" i="1"/>
  <c r="D209" i="1"/>
  <c r="D211" i="1"/>
  <c r="D213" i="1"/>
  <c r="D202" i="1"/>
  <c r="D204" i="1"/>
  <c r="D207" i="1"/>
  <c r="D210" i="1"/>
  <c r="D212" i="1"/>
  <c r="D214" i="1"/>
  <c r="L204" i="1"/>
  <c r="L202" i="1"/>
  <c r="L203" i="1"/>
  <c r="D192" i="1"/>
  <c r="D194" i="1"/>
  <c r="D198" i="1"/>
  <c r="D200" i="1"/>
  <c r="D196" i="1"/>
  <c r="D191" i="1"/>
  <c r="D193" i="1"/>
  <c r="D197" i="1"/>
  <c r="L194" i="1"/>
  <c r="L200" i="1"/>
  <c r="L193" i="1"/>
  <c r="L198" i="1"/>
  <c r="L199" i="1"/>
  <c r="L191" i="1"/>
  <c r="L192" i="1"/>
  <c r="L197" i="1"/>
  <c r="Z214" i="1"/>
  <c r="Z213" i="1"/>
  <c r="Z212" i="1"/>
  <c r="Z207" i="1"/>
  <c r="Z206" i="1"/>
  <c r="Z205" i="1"/>
  <c r="AG214" i="1"/>
  <c r="AG213" i="1"/>
  <c r="AG212" i="1"/>
  <c r="AG207" i="1"/>
  <c r="AG206" i="1"/>
  <c r="AG205" i="1"/>
  <c r="AD196" i="1"/>
  <c r="AD195" i="1"/>
  <c r="AD190" i="1"/>
  <c r="AD189" i="1"/>
  <c r="Z196" i="1"/>
  <c r="Z195" i="1"/>
  <c r="Z190" i="1"/>
  <c r="Z189" i="1"/>
  <c r="Z188" i="1"/>
  <c r="Z187" i="1"/>
  <c r="Z186" i="1"/>
  <c r="Z185" i="1"/>
  <c r="K188" i="1"/>
  <c r="I188" i="1"/>
  <c r="G188" i="1"/>
  <c r="K187" i="1"/>
  <c r="I187" i="1"/>
  <c r="G187" i="1"/>
  <c r="V188" i="1"/>
  <c r="S188" i="1"/>
  <c r="AM188" i="1" s="1"/>
  <c r="R188" i="1"/>
  <c r="AL188" i="1" s="1"/>
  <c r="Q188" i="1"/>
  <c r="AK188" i="1" s="1"/>
  <c r="P188" i="1"/>
  <c r="AJ188" i="1" s="1"/>
  <c r="N188" i="1"/>
  <c r="V187" i="1"/>
  <c r="S187" i="1"/>
  <c r="AM187" i="1" s="1"/>
  <c r="R187" i="1"/>
  <c r="AL187" i="1" s="1"/>
  <c r="Q187" i="1"/>
  <c r="AK187" i="1" s="1"/>
  <c r="P187" i="1"/>
  <c r="AJ187" i="1" s="1"/>
  <c r="N187" i="1"/>
  <c r="AI90" i="1"/>
  <c r="D187" i="1"/>
  <c r="G201" i="1"/>
  <c r="I201" i="1"/>
  <c r="K201" i="1"/>
  <c r="P201" i="1"/>
  <c r="AJ201" i="1" s="1"/>
  <c r="Q201" i="1"/>
  <c r="AK201" i="1" s="1"/>
  <c r="R201" i="1"/>
  <c r="AL201" i="1" s="1"/>
  <c r="S201" i="1"/>
  <c r="AM201" i="1" s="1"/>
  <c r="V201" i="1"/>
  <c r="Z201" i="1"/>
  <c r="R185" i="1"/>
  <c r="AL185" i="1" s="1"/>
  <c r="R186" i="1"/>
  <c r="AL186" i="1" s="1"/>
  <c r="S186" i="1"/>
  <c r="AM186" i="1" s="1"/>
  <c r="S185" i="1"/>
  <c r="AM185" i="1" s="1"/>
  <c r="AI50" i="1"/>
  <c r="AI32" i="1"/>
  <c r="AI91" i="1"/>
  <c r="D218" i="1"/>
  <c r="G218" i="1"/>
  <c r="I218" i="1"/>
  <c r="K218" i="1"/>
  <c r="P218" i="1"/>
  <c r="AJ218" i="1" s="1"/>
  <c r="Q218" i="1"/>
  <c r="AK218" i="1" s="1"/>
  <c r="R218" i="1"/>
  <c r="AL218" i="1" s="1"/>
  <c r="S218" i="1"/>
  <c r="AM218" i="1" s="1"/>
  <c r="V218" i="1"/>
  <c r="D219" i="1"/>
  <c r="G219" i="1"/>
  <c r="I219" i="1"/>
  <c r="K219" i="1"/>
  <c r="P219" i="1"/>
  <c r="AJ219" i="1" s="1"/>
  <c r="Q219" i="1"/>
  <c r="AK219" i="1" s="1"/>
  <c r="R219" i="1"/>
  <c r="AL219" i="1" s="1"/>
  <c r="S219" i="1"/>
  <c r="AM219" i="1" s="1"/>
  <c r="V219" i="1"/>
  <c r="G149" i="1"/>
  <c r="I149" i="1"/>
  <c r="K149" i="1"/>
  <c r="P149" i="1"/>
  <c r="AJ149" i="1" s="1"/>
  <c r="Q149" i="1"/>
  <c r="AK149" i="1" s="1"/>
  <c r="R149" i="1"/>
  <c r="AL149" i="1" s="1"/>
  <c r="S149" i="1"/>
  <c r="AM149" i="1" s="1"/>
  <c r="V149" i="1"/>
  <c r="Z149" i="1"/>
  <c r="G150" i="1"/>
  <c r="I150" i="1"/>
  <c r="K150" i="1"/>
  <c r="P150" i="1"/>
  <c r="AJ150" i="1" s="1"/>
  <c r="Q150" i="1"/>
  <c r="AK150" i="1" s="1"/>
  <c r="R150" i="1"/>
  <c r="AL150" i="1" s="1"/>
  <c r="S150" i="1"/>
  <c r="AM150" i="1" s="1"/>
  <c r="V150" i="1"/>
  <c r="Z150" i="1"/>
  <c r="B151" i="1"/>
  <c r="G151" i="1"/>
  <c r="I151" i="1"/>
  <c r="K151" i="1"/>
  <c r="P151" i="1"/>
  <c r="AJ151" i="1" s="1"/>
  <c r="Q151" i="1"/>
  <c r="AK151" i="1" s="1"/>
  <c r="R151" i="1"/>
  <c r="AL151" i="1" s="1"/>
  <c r="S151" i="1"/>
  <c r="AM151" i="1" s="1"/>
  <c r="V151" i="1"/>
  <c r="Z151" i="1"/>
  <c r="B152" i="1"/>
  <c r="G152" i="1"/>
  <c r="I152" i="1"/>
  <c r="K152" i="1"/>
  <c r="P152" i="1"/>
  <c r="AJ152" i="1" s="1"/>
  <c r="Q152" i="1"/>
  <c r="AK152" i="1" s="1"/>
  <c r="R152" i="1"/>
  <c r="AL152" i="1" s="1"/>
  <c r="S152" i="1"/>
  <c r="AM152" i="1" s="1"/>
  <c r="V152" i="1"/>
  <c r="Z152" i="1"/>
  <c r="B153" i="1"/>
  <c r="G153" i="1"/>
  <c r="I153" i="1"/>
  <c r="K153" i="1"/>
  <c r="P153" i="1"/>
  <c r="AJ153" i="1" s="1"/>
  <c r="Q153" i="1"/>
  <c r="AK153" i="1" s="1"/>
  <c r="R153" i="1"/>
  <c r="AL153" i="1" s="1"/>
  <c r="S153" i="1"/>
  <c r="AM153" i="1" s="1"/>
  <c r="V153" i="1"/>
  <c r="Z153" i="1"/>
  <c r="B154" i="1"/>
  <c r="G154" i="1"/>
  <c r="I154" i="1"/>
  <c r="K154" i="1"/>
  <c r="P154" i="1"/>
  <c r="AJ154" i="1" s="1"/>
  <c r="Q154" i="1"/>
  <c r="AK154" i="1" s="1"/>
  <c r="R154" i="1"/>
  <c r="AL154" i="1" s="1"/>
  <c r="S154" i="1"/>
  <c r="AM154" i="1" s="1"/>
  <c r="V154" i="1"/>
  <c r="Z154" i="1"/>
  <c r="B155" i="1"/>
  <c r="G155" i="1"/>
  <c r="I155" i="1"/>
  <c r="K155" i="1"/>
  <c r="P155" i="1"/>
  <c r="AJ155" i="1" s="1"/>
  <c r="Q155" i="1"/>
  <c r="AK155" i="1" s="1"/>
  <c r="R155" i="1"/>
  <c r="AL155" i="1" s="1"/>
  <c r="S155" i="1"/>
  <c r="AM155" i="1" s="1"/>
  <c r="V155" i="1"/>
  <c r="Z155" i="1"/>
  <c r="B156" i="1"/>
  <c r="G156" i="1"/>
  <c r="I156" i="1"/>
  <c r="K156" i="1"/>
  <c r="P156" i="1"/>
  <c r="AJ156" i="1" s="1"/>
  <c r="Q156" i="1"/>
  <c r="AK156" i="1" s="1"/>
  <c r="R156" i="1"/>
  <c r="AL156" i="1" s="1"/>
  <c r="S156" i="1"/>
  <c r="AM156" i="1" s="1"/>
  <c r="V156" i="1"/>
  <c r="Z156" i="1"/>
  <c r="B157" i="1"/>
  <c r="G157" i="1"/>
  <c r="I157" i="1"/>
  <c r="K157" i="1"/>
  <c r="P157" i="1"/>
  <c r="AJ157" i="1" s="1"/>
  <c r="Q157" i="1"/>
  <c r="AK157" i="1" s="1"/>
  <c r="R157" i="1"/>
  <c r="AL157" i="1" s="1"/>
  <c r="S157" i="1"/>
  <c r="AM157" i="1" s="1"/>
  <c r="V157" i="1"/>
  <c r="Z157" i="1"/>
  <c r="B158" i="1"/>
  <c r="G158" i="1"/>
  <c r="I158" i="1"/>
  <c r="K158" i="1"/>
  <c r="P158" i="1"/>
  <c r="AJ158" i="1" s="1"/>
  <c r="Q158" i="1"/>
  <c r="AK158" i="1" s="1"/>
  <c r="R158" i="1"/>
  <c r="AL158" i="1" s="1"/>
  <c r="S158" i="1"/>
  <c r="AM158" i="1" s="1"/>
  <c r="V158" i="1"/>
  <c r="Z158" i="1"/>
  <c r="B159" i="1"/>
  <c r="G159" i="1"/>
  <c r="I159" i="1"/>
  <c r="K159" i="1"/>
  <c r="P159" i="1"/>
  <c r="AJ159" i="1" s="1"/>
  <c r="Q159" i="1"/>
  <c r="AK159" i="1" s="1"/>
  <c r="R159" i="1"/>
  <c r="AL159" i="1" s="1"/>
  <c r="S159" i="1"/>
  <c r="AM159" i="1" s="1"/>
  <c r="V159" i="1"/>
  <c r="Z159" i="1"/>
  <c r="B160" i="1"/>
  <c r="G160" i="1"/>
  <c r="I160" i="1"/>
  <c r="K160" i="1"/>
  <c r="P160" i="1"/>
  <c r="AJ160" i="1" s="1"/>
  <c r="Q160" i="1"/>
  <c r="AK160" i="1" s="1"/>
  <c r="R160" i="1"/>
  <c r="AL160" i="1" s="1"/>
  <c r="S160" i="1"/>
  <c r="AM160" i="1" s="1"/>
  <c r="V160" i="1"/>
  <c r="Z160" i="1"/>
  <c r="G170" i="1"/>
  <c r="I170" i="1"/>
  <c r="K170" i="1"/>
  <c r="P170" i="1"/>
  <c r="AJ170" i="1" s="1"/>
  <c r="Q170" i="1"/>
  <c r="AK170" i="1" s="1"/>
  <c r="R170" i="1"/>
  <c r="AL170" i="1" s="1"/>
  <c r="S170" i="1"/>
  <c r="AM170" i="1" s="1"/>
  <c r="V170" i="1"/>
  <c r="Z170" i="1"/>
  <c r="G171" i="1"/>
  <c r="I171" i="1"/>
  <c r="K171" i="1"/>
  <c r="P171" i="1"/>
  <c r="AJ171" i="1" s="1"/>
  <c r="Q171" i="1"/>
  <c r="AK171" i="1" s="1"/>
  <c r="R171" i="1"/>
  <c r="AL171" i="1" s="1"/>
  <c r="S171" i="1"/>
  <c r="AM171" i="1" s="1"/>
  <c r="V171" i="1"/>
  <c r="Z171" i="1"/>
  <c r="B172" i="1"/>
  <c r="G172" i="1"/>
  <c r="I172" i="1"/>
  <c r="K172" i="1"/>
  <c r="P172" i="1"/>
  <c r="AJ172" i="1" s="1"/>
  <c r="Q172" i="1"/>
  <c r="AK172" i="1" s="1"/>
  <c r="R172" i="1"/>
  <c r="AL172" i="1" s="1"/>
  <c r="S172" i="1"/>
  <c r="AM172" i="1" s="1"/>
  <c r="V172" i="1"/>
  <c r="Z172" i="1"/>
  <c r="B173" i="1"/>
  <c r="G173" i="1"/>
  <c r="I173" i="1"/>
  <c r="K173" i="1"/>
  <c r="P173" i="1"/>
  <c r="AJ173" i="1" s="1"/>
  <c r="Q173" i="1"/>
  <c r="AK173" i="1" s="1"/>
  <c r="R173" i="1"/>
  <c r="AL173" i="1" s="1"/>
  <c r="S173" i="1"/>
  <c r="AM173" i="1" s="1"/>
  <c r="V173" i="1"/>
  <c r="Z173" i="1"/>
  <c r="B174" i="1"/>
  <c r="G174" i="1"/>
  <c r="I174" i="1"/>
  <c r="K174" i="1"/>
  <c r="P174" i="1"/>
  <c r="AJ174" i="1" s="1"/>
  <c r="Q174" i="1"/>
  <c r="AK174" i="1" s="1"/>
  <c r="R174" i="1"/>
  <c r="AL174" i="1" s="1"/>
  <c r="S174" i="1"/>
  <c r="AM174" i="1" s="1"/>
  <c r="V174" i="1"/>
  <c r="Z174" i="1"/>
  <c r="AI116" i="1"/>
  <c r="AI115" i="1"/>
  <c r="AI114" i="1"/>
  <c r="AI113" i="1"/>
  <c r="AI112" i="1"/>
  <c r="AI111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88" i="1"/>
  <c r="AI87" i="1"/>
  <c r="AI86" i="1"/>
  <c r="AI82" i="1"/>
  <c r="AI76" i="1"/>
  <c r="AI75" i="1"/>
  <c r="AI74" i="1"/>
  <c r="AI73" i="1"/>
  <c r="AI72" i="1"/>
  <c r="AI71" i="1"/>
  <c r="AI70" i="1"/>
  <c r="AI68" i="1"/>
  <c r="AI67" i="1"/>
  <c r="AI66" i="1"/>
  <c r="AI65" i="1"/>
  <c r="B25" i="1"/>
  <c r="AI25" i="1" s="1"/>
  <c r="B148" i="1"/>
  <c r="B26" i="1"/>
  <c r="B149" i="1" s="1"/>
  <c r="S228" i="1"/>
  <c r="R228" i="1"/>
  <c r="Q228" i="1"/>
  <c r="P228" i="1"/>
  <c r="S227" i="1"/>
  <c r="R227" i="1"/>
  <c r="Q227" i="1"/>
  <c r="P227" i="1"/>
  <c r="S226" i="1"/>
  <c r="R226" i="1"/>
  <c r="Q226" i="1"/>
  <c r="P226" i="1"/>
  <c r="S225" i="1"/>
  <c r="R225" i="1"/>
  <c r="Q225" i="1"/>
  <c r="P225" i="1"/>
  <c r="S224" i="1"/>
  <c r="R224" i="1"/>
  <c r="Q224" i="1"/>
  <c r="P224" i="1"/>
  <c r="S223" i="1"/>
  <c r="R223" i="1"/>
  <c r="Q223" i="1"/>
  <c r="P223" i="1"/>
  <c r="S222" i="1"/>
  <c r="R222" i="1"/>
  <c r="Q222" i="1"/>
  <c r="P222" i="1"/>
  <c r="S221" i="1"/>
  <c r="R221" i="1"/>
  <c r="Q221" i="1"/>
  <c r="P221" i="1"/>
  <c r="S220" i="1"/>
  <c r="R220" i="1"/>
  <c r="Q220" i="1"/>
  <c r="P220" i="1"/>
  <c r="S214" i="1"/>
  <c r="AM214" i="1" s="1"/>
  <c r="R214" i="1"/>
  <c r="AL214" i="1" s="1"/>
  <c r="Q214" i="1"/>
  <c r="AK214" i="1" s="1"/>
  <c r="P214" i="1"/>
  <c r="AJ214" i="1" s="1"/>
  <c r="S213" i="1"/>
  <c r="AM213" i="1" s="1"/>
  <c r="R213" i="1"/>
  <c r="AL213" i="1" s="1"/>
  <c r="Q213" i="1"/>
  <c r="AK213" i="1" s="1"/>
  <c r="P213" i="1"/>
  <c r="AJ213" i="1" s="1"/>
  <c r="S212" i="1"/>
  <c r="AM212" i="1" s="1"/>
  <c r="R212" i="1"/>
  <c r="AL212" i="1" s="1"/>
  <c r="Q212" i="1"/>
  <c r="AK212" i="1" s="1"/>
  <c r="P212" i="1"/>
  <c r="AJ212" i="1" s="1"/>
  <c r="S196" i="1"/>
  <c r="AM196" i="1" s="1"/>
  <c r="R196" i="1"/>
  <c r="AL196" i="1" s="1"/>
  <c r="Q196" i="1"/>
  <c r="AK196" i="1" s="1"/>
  <c r="P196" i="1"/>
  <c r="AJ196" i="1" s="1"/>
  <c r="S195" i="1"/>
  <c r="AM195" i="1" s="1"/>
  <c r="R195" i="1"/>
  <c r="AL195" i="1" s="1"/>
  <c r="Q195" i="1"/>
  <c r="AK195" i="1" s="1"/>
  <c r="P195" i="1"/>
  <c r="AJ195" i="1" s="1"/>
  <c r="S207" i="1"/>
  <c r="AM207" i="1" s="1"/>
  <c r="R207" i="1"/>
  <c r="AL207" i="1" s="1"/>
  <c r="Q207" i="1"/>
  <c r="AK207" i="1" s="1"/>
  <c r="P207" i="1"/>
  <c r="AJ207" i="1" s="1"/>
  <c r="S206" i="1"/>
  <c r="AM206" i="1" s="1"/>
  <c r="R206" i="1"/>
  <c r="AL206" i="1" s="1"/>
  <c r="Q206" i="1"/>
  <c r="AK206" i="1" s="1"/>
  <c r="P206" i="1"/>
  <c r="AJ206" i="1" s="1"/>
  <c r="S205" i="1"/>
  <c r="AM205" i="1" s="1"/>
  <c r="R205" i="1"/>
  <c r="AL205" i="1" s="1"/>
  <c r="Q205" i="1"/>
  <c r="AK205" i="1" s="1"/>
  <c r="P205" i="1"/>
  <c r="AJ205" i="1" s="1"/>
  <c r="S190" i="1"/>
  <c r="AM190" i="1" s="1"/>
  <c r="R190" i="1"/>
  <c r="AL190" i="1" s="1"/>
  <c r="Q190" i="1"/>
  <c r="AK190" i="1" s="1"/>
  <c r="P190" i="1"/>
  <c r="AJ190" i="1" s="1"/>
  <c r="S189" i="1"/>
  <c r="AM189" i="1" s="1"/>
  <c r="R189" i="1"/>
  <c r="AL189" i="1" s="1"/>
  <c r="Q189" i="1"/>
  <c r="AK189" i="1" s="1"/>
  <c r="P189" i="1"/>
  <c r="AJ189" i="1" s="1"/>
  <c r="Q186" i="1"/>
  <c r="AK186" i="1" s="1"/>
  <c r="P186" i="1"/>
  <c r="AJ186" i="1" s="1"/>
  <c r="Q185" i="1"/>
  <c r="AK185" i="1" s="1"/>
  <c r="P185" i="1"/>
  <c r="AJ185" i="1" s="1"/>
  <c r="S184" i="1"/>
  <c r="AM184" i="1" s="1"/>
  <c r="R184" i="1"/>
  <c r="AL184" i="1" s="1"/>
  <c r="Q184" i="1"/>
  <c r="AK184" i="1" s="1"/>
  <c r="P184" i="1"/>
  <c r="AJ184" i="1" s="1"/>
  <c r="S183" i="1"/>
  <c r="AM183" i="1" s="1"/>
  <c r="R183" i="1"/>
  <c r="AL183" i="1" s="1"/>
  <c r="Q183" i="1"/>
  <c r="AK183" i="1" s="1"/>
  <c r="P183" i="1"/>
  <c r="AJ183" i="1" s="1"/>
  <c r="S182" i="1"/>
  <c r="AM182" i="1" s="1"/>
  <c r="R182" i="1"/>
  <c r="AL182" i="1" s="1"/>
  <c r="Q182" i="1"/>
  <c r="AK182" i="1" s="1"/>
  <c r="P182" i="1"/>
  <c r="AJ182" i="1" s="1"/>
  <c r="S181" i="1"/>
  <c r="AM181" i="1" s="1"/>
  <c r="R181" i="1"/>
  <c r="AL181" i="1" s="1"/>
  <c r="Q181" i="1"/>
  <c r="AK181" i="1" s="1"/>
  <c r="P181" i="1"/>
  <c r="AJ181" i="1" s="1"/>
  <c r="S180" i="1"/>
  <c r="AM180" i="1" s="1"/>
  <c r="R180" i="1"/>
  <c r="AL180" i="1" s="1"/>
  <c r="Q180" i="1"/>
  <c r="AK180" i="1" s="1"/>
  <c r="P180" i="1"/>
  <c r="AJ180" i="1" s="1"/>
  <c r="S179" i="1"/>
  <c r="AM179" i="1" s="1"/>
  <c r="R179" i="1"/>
  <c r="AL179" i="1" s="1"/>
  <c r="Q179" i="1"/>
  <c r="AK179" i="1" s="1"/>
  <c r="P179" i="1"/>
  <c r="AJ179" i="1" s="1"/>
  <c r="S178" i="1"/>
  <c r="AM178" i="1" s="1"/>
  <c r="R178" i="1"/>
  <c r="AL178" i="1" s="1"/>
  <c r="Q178" i="1"/>
  <c r="AK178" i="1" s="1"/>
  <c r="P178" i="1"/>
  <c r="AJ178" i="1" s="1"/>
  <c r="S177" i="1"/>
  <c r="AM177" i="1" s="1"/>
  <c r="R177" i="1"/>
  <c r="AL177" i="1" s="1"/>
  <c r="Q177" i="1"/>
  <c r="AK177" i="1" s="1"/>
  <c r="P177" i="1"/>
  <c r="AJ177" i="1" s="1"/>
  <c r="S176" i="1"/>
  <c r="AM176" i="1" s="1"/>
  <c r="R176" i="1"/>
  <c r="AL176" i="1" s="1"/>
  <c r="Q176" i="1"/>
  <c r="AK176" i="1" s="1"/>
  <c r="P176" i="1"/>
  <c r="AJ176" i="1" s="1"/>
  <c r="S175" i="1"/>
  <c r="AM175" i="1" s="1"/>
  <c r="R175" i="1"/>
  <c r="AL175" i="1" s="1"/>
  <c r="Q175" i="1"/>
  <c r="AK175" i="1" s="1"/>
  <c r="P175" i="1"/>
  <c r="AJ175" i="1" s="1"/>
  <c r="S169" i="1"/>
  <c r="AM169" i="1" s="1"/>
  <c r="R169" i="1"/>
  <c r="AL169" i="1" s="1"/>
  <c r="Q169" i="1"/>
  <c r="AK169" i="1" s="1"/>
  <c r="P169" i="1"/>
  <c r="AJ169" i="1" s="1"/>
  <c r="S168" i="1"/>
  <c r="AM168" i="1" s="1"/>
  <c r="R168" i="1"/>
  <c r="AL168" i="1" s="1"/>
  <c r="Q168" i="1"/>
  <c r="AK168" i="1" s="1"/>
  <c r="P168" i="1"/>
  <c r="AJ168" i="1" s="1"/>
  <c r="S167" i="1"/>
  <c r="AM167" i="1" s="1"/>
  <c r="R167" i="1"/>
  <c r="AL167" i="1" s="1"/>
  <c r="Q167" i="1"/>
  <c r="AK167" i="1" s="1"/>
  <c r="P167" i="1"/>
  <c r="AJ167" i="1" s="1"/>
  <c r="S166" i="1"/>
  <c r="AM166" i="1" s="1"/>
  <c r="R166" i="1"/>
  <c r="AL166" i="1" s="1"/>
  <c r="Q166" i="1"/>
  <c r="AK166" i="1" s="1"/>
  <c r="P166" i="1"/>
  <c r="AJ166" i="1" s="1"/>
  <c r="S165" i="1"/>
  <c r="AM165" i="1" s="1"/>
  <c r="R165" i="1"/>
  <c r="AL165" i="1" s="1"/>
  <c r="Q165" i="1"/>
  <c r="AK165" i="1" s="1"/>
  <c r="P165" i="1"/>
  <c r="AJ165" i="1" s="1"/>
  <c r="S164" i="1"/>
  <c r="AM164" i="1" s="1"/>
  <c r="R164" i="1"/>
  <c r="AL164" i="1" s="1"/>
  <c r="Q164" i="1"/>
  <c r="AK164" i="1" s="1"/>
  <c r="P164" i="1"/>
  <c r="AJ164" i="1" s="1"/>
  <c r="S163" i="1"/>
  <c r="AM163" i="1" s="1"/>
  <c r="R163" i="1"/>
  <c r="AL163" i="1" s="1"/>
  <c r="Q163" i="1"/>
  <c r="AK163" i="1" s="1"/>
  <c r="P163" i="1"/>
  <c r="AJ163" i="1" s="1"/>
  <c r="S162" i="1"/>
  <c r="AM162" i="1" s="1"/>
  <c r="R162" i="1"/>
  <c r="AL162" i="1" s="1"/>
  <c r="Q162" i="1"/>
  <c r="AK162" i="1" s="1"/>
  <c r="P162" i="1"/>
  <c r="AJ162" i="1" s="1"/>
  <c r="S161" i="1"/>
  <c r="AM161" i="1" s="1"/>
  <c r="R161" i="1"/>
  <c r="AL161" i="1" s="1"/>
  <c r="Q161" i="1"/>
  <c r="AK161" i="1" s="1"/>
  <c r="P161" i="1"/>
  <c r="AJ161" i="1" s="1"/>
  <c r="S148" i="1"/>
  <c r="AM148" i="1" s="1"/>
  <c r="R148" i="1"/>
  <c r="AL148" i="1" s="1"/>
  <c r="Q148" i="1"/>
  <c r="AK148" i="1" s="1"/>
  <c r="P148" i="1"/>
  <c r="AJ148" i="1" s="1"/>
  <c r="S147" i="1"/>
  <c r="AM147" i="1" s="1"/>
  <c r="R147" i="1"/>
  <c r="AL147" i="1" s="1"/>
  <c r="Q147" i="1"/>
  <c r="AK147" i="1" s="1"/>
  <c r="P147" i="1"/>
  <c r="AJ147" i="1" s="1"/>
  <c r="S146" i="1"/>
  <c r="AM146" i="1" s="1"/>
  <c r="R146" i="1"/>
  <c r="AL146" i="1" s="1"/>
  <c r="Q146" i="1"/>
  <c r="AK146" i="1" s="1"/>
  <c r="P146" i="1"/>
  <c r="AJ146" i="1" s="1"/>
  <c r="Q145" i="1"/>
  <c r="AK145" i="1" s="1"/>
  <c r="S145" i="1"/>
  <c r="AM145" i="1" s="1"/>
  <c r="R145" i="1"/>
  <c r="AL145" i="1" s="1"/>
  <c r="K228" i="1"/>
  <c r="K227" i="1"/>
  <c r="K226" i="1"/>
  <c r="K225" i="1"/>
  <c r="K224" i="1"/>
  <c r="K223" i="1"/>
  <c r="K222" i="1"/>
  <c r="K221" i="1"/>
  <c r="K220" i="1"/>
  <c r="K214" i="1"/>
  <c r="K213" i="1"/>
  <c r="K212" i="1"/>
  <c r="K196" i="1"/>
  <c r="K195" i="1"/>
  <c r="K207" i="1"/>
  <c r="K206" i="1"/>
  <c r="K205" i="1"/>
  <c r="K190" i="1"/>
  <c r="K189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69" i="1"/>
  <c r="K168" i="1"/>
  <c r="K167" i="1"/>
  <c r="K166" i="1"/>
  <c r="K165" i="1"/>
  <c r="K164" i="1"/>
  <c r="K163" i="1"/>
  <c r="K162" i="1"/>
  <c r="K161" i="1"/>
  <c r="K148" i="1"/>
  <c r="K147" i="1"/>
  <c r="K146" i="1"/>
  <c r="K145" i="1"/>
  <c r="I228" i="1"/>
  <c r="I227" i="1"/>
  <c r="I226" i="1"/>
  <c r="I225" i="1"/>
  <c r="I224" i="1"/>
  <c r="I223" i="1"/>
  <c r="I222" i="1"/>
  <c r="I221" i="1"/>
  <c r="I220" i="1"/>
  <c r="I214" i="1"/>
  <c r="I213" i="1"/>
  <c r="I212" i="1"/>
  <c r="I196" i="1"/>
  <c r="I195" i="1"/>
  <c r="I207" i="1"/>
  <c r="I206" i="1"/>
  <c r="I205" i="1"/>
  <c r="I190" i="1"/>
  <c r="I189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69" i="1"/>
  <c r="I168" i="1"/>
  <c r="I167" i="1"/>
  <c r="I166" i="1"/>
  <c r="I165" i="1"/>
  <c r="I164" i="1"/>
  <c r="I163" i="1"/>
  <c r="I162" i="1"/>
  <c r="I161" i="1"/>
  <c r="I148" i="1"/>
  <c r="I147" i="1"/>
  <c r="I146" i="1"/>
  <c r="I145" i="1"/>
  <c r="G228" i="1"/>
  <c r="G227" i="1"/>
  <c r="G226" i="1"/>
  <c r="G225" i="1"/>
  <c r="G224" i="1"/>
  <c r="G223" i="1"/>
  <c r="G222" i="1"/>
  <c r="G221" i="1"/>
  <c r="G220" i="1"/>
  <c r="G214" i="1"/>
  <c r="G213" i="1"/>
  <c r="G212" i="1"/>
  <c r="G196" i="1"/>
  <c r="G195" i="1"/>
  <c r="G207" i="1"/>
  <c r="G206" i="1"/>
  <c r="G205" i="1"/>
  <c r="G190" i="1"/>
  <c r="G189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69" i="1"/>
  <c r="G168" i="1"/>
  <c r="G167" i="1"/>
  <c r="G166" i="1"/>
  <c r="G165" i="1"/>
  <c r="G164" i="1"/>
  <c r="G163" i="1"/>
  <c r="G162" i="1"/>
  <c r="G161" i="1"/>
  <c r="G148" i="1"/>
  <c r="G147" i="1"/>
  <c r="G146" i="1"/>
  <c r="G145" i="1"/>
  <c r="D228" i="1"/>
  <c r="L228" i="1" s="1"/>
  <c r="D227" i="1"/>
  <c r="L227" i="1" s="1"/>
  <c r="D226" i="1"/>
  <c r="L226" i="1" s="1"/>
  <c r="D225" i="1"/>
  <c r="L225" i="1" s="1"/>
  <c r="D224" i="1"/>
  <c r="L224" i="1" s="1"/>
  <c r="D223" i="1"/>
  <c r="L223" i="1" s="1"/>
  <c r="D222" i="1"/>
  <c r="L222" i="1" s="1"/>
  <c r="D221" i="1"/>
  <c r="L221" i="1" s="1"/>
  <c r="D220" i="1"/>
  <c r="L220" i="1" s="1"/>
  <c r="D184" i="1"/>
  <c r="D183" i="1"/>
  <c r="D182" i="1"/>
  <c r="D181" i="1"/>
  <c r="D180" i="1"/>
  <c r="D179" i="1"/>
  <c r="D178" i="1"/>
  <c r="D177" i="1"/>
  <c r="D176" i="1"/>
  <c r="D175" i="1"/>
  <c r="D161" i="1"/>
  <c r="L161" i="1" s="1"/>
  <c r="P145" i="1"/>
  <c r="AJ145" i="1" s="1"/>
  <c r="AI43" i="1"/>
  <c r="AI22" i="1"/>
  <c r="AI44" i="1"/>
  <c r="AI42" i="1"/>
  <c r="AI41" i="1"/>
  <c r="AI40" i="1"/>
  <c r="AI39" i="1"/>
  <c r="AI38" i="1"/>
  <c r="AI37" i="1"/>
  <c r="AI36" i="1"/>
  <c r="AI35" i="1"/>
  <c r="AI34" i="1"/>
  <c r="AI30" i="1"/>
  <c r="AI21" i="1"/>
  <c r="AI20" i="1"/>
  <c r="AI19" i="1"/>
  <c r="AI18" i="1"/>
  <c r="AI17" i="1"/>
  <c r="AI16" i="1"/>
  <c r="AI15" i="1"/>
  <c r="AI14" i="1"/>
  <c r="AI31" i="1"/>
  <c r="B29" i="1"/>
  <c r="AI29" i="1" s="1"/>
  <c r="B28" i="1"/>
  <c r="AI28" i="1" s="1"/>
  <c r="B81" i="1"/>
  <c r="D149" i="1" s="1"/>
  <c r="B80" i="1"/>
  <c r="AI80" i="1" s="1"/>
  <c r="B27" i="1"/>
  <c r="AI27" i="1" s="1"/>
  <c r="AI120" i="1"/>
  <c r="AI89" i="1"/>
  <c r="B85" i="1"/>
  <c r="D170" i="1" s="1"/>
  <c r="B84" i="1"/>
  <c r="AI84" i="1" s="1"/>
  <c r="B83" i="1"/>
  <c r="AI83" i="1" s="1"/>
  <c r="AI191" i="1" l="1"/>
  <c r="AI215" i="1"/>
  <c r="N216" i="1"/>
  <c r="AI216" i="1" s="1"/>
  <c r="B146" i="1"/>
  <c r="B145" i="1"/>
  <c r="N192" i="1"/>
  <c r="AI192" i="1" s="1"/>
  <c r="L201" i="1"/>
  <c r="L187" i="1"/>
  <c r="AI187" i="1" s="1"/>
  <c r="L188" i="1"/>
  <c r="AI188" i="1" s="1"/>
  <c r="AI26" i="1"/>
  <c r="D188" i="1"/>
  <c r="L219" i="1"/>
  <c r="L218" i="1"/>
  <c r="N149" i="1"/>
  <c r="N150" i="1"/>
  <c r="AI81" i="1"/>
  <c r="AI85" i="1"/>
  <c r="D173" i="1"/>
  <c r="L173" i="1" s="1"/>
  <c r="D171" i="1"/>
  <c r="L171" i="1" s="1"/>
  <c r="B170" i="1"/>
  <c r="D160" i="1"/>
  <c r="L160" i="1" s="1"/>
  <c r="D158" i="1"/>
  <c r="L158" i="1" s="1"/>
  <c r="D156" i="1"/>
  <c r="L156" i="1" s="1"/>
  <c r="D155" i="1"/>
  <c r="L155" i="1" s="1"/>
  <c r="D154" i="1"/>
  <c r="L154" i="1" s="1"/>
  <c r="D153" i="1"/>
  <c r="L153" i="1" s="1"/>
  <c r="D152" i="1"/>
  <c r="L152" i="1" s="1"/>
  <c r="D151" i="1"/>
  <c r="L151" i="1" s="1"/>
  <c r="B150" i="1"/>
  <c r="D174" i="1"/>
  <c r="L174" i="1" s="1"/>
  <c r="D172" i="1"/>
  <c r="L172" i="1" s="1"/>
  <c r="B171" i="1"/>
  <c r="D159" i="1"/>
  <c r="L159" i="1" s="1"/>
  <c r="D157" i="1"/>
  <c r="L157" i="1" s="1"/>
  <c r="D150" i="1"/>
  <c r="L150" i="1" s="1"/>
  <c r="AI150" i="1" s="1"/>
  <c r="L149" i="1"/>
  <c r="L170" i="1"/>
  <c r="D146" i="1"/>
  <c r="D148" i="1"/>
  <c r="D162" i="1"/>
  <c r="D164" i="1"/>
  <c r="D166" i="1"/>
  <c r="D168" i="1"/>
  <c r="D186" i="1"/>
  <c r="D190" i="1"/>
  <c r="D206" i="1"/>
  <c r="D195" i="1"/>
  <c r="D145" i="1"/>
  <c r="D147" i="1"/>
  <c r="D163" i="1"/>
  <c r="D165" i="1"/>
  <c r="D167" i="1"/>
  <c r="D169" i="1"/>
  <c r="D185" i="1"/>
  <c r="D189" i="1"/>
  <c r="V184" i="1"/>
  <c r="L184" i="1" s="1"/>
  <c r="B184" i="1"/>
  <c r="AI149" i="1" l="1"/>
  <c r="N208" i="1"/>
  <c r="AI208" i="1" s="1"/>
  <c r="N193" i="1"/>
  <c r="AI193" i="1" s="1"/>
  <c r="N151" i="1"/>
  <c r="AI151" i="1" s="1"/>
  <c r="V165" i="1"/>
  <c r="L165" i="1" s="1"/>
  <c r="AI129" i="1"/>
  <c r="AI128" i="1"/>
  <c r="AI127" i="1"/>
  <c r="AI126" i="1"/>
  <c r="AI125" i="1"/>
  <c r="AI124" i="1"/>
  <c r="AI123" i="1"/>
  <c r="AI122" i="1"/>
  <c r="AI121" i="1"/>
  <c r="N145" i="1"/>
  <c r="N217" i="1" l="1"/>
  <c r="AI217" i="1" s="1"/>
  <c r="N194" i="1"/>
  <c r="AI194" i="1" s="1"/>
  <c r="N152" i="1"/>
  <c r="AI152" i="1" s="1"/>
  <c r="N147" i="1"/>
  <c r="N146" i="1"/>
  <c r="N148" i="1"/>
  <c r="Z183" i="1"/>
  <c r="Z182" i="1"/>
  <c r="Z181" i="1"/>
  <c r="Z180" i="1"/>
  <c r="Z179" i="1"/>
  <c r="Z178" i="1"/>
  <c r="Z177" i="1"/>
  <c r="V214" i="1"/>
  <c r="L214" i="1" s="1"/>
  <c r="V213" i="1"/>
  <c r="L213" i="1" s="1"/>
  <c r="V212" i="1"/>
  <c r="L212" i="1" s="1"/>
  <c r="V196" i="1"/>
  <c r="L196" i="1" s="1"/>
  <c r="V195" i="1"/>
  <c r="L195" i="1" s="1"/>
  <c r="V207" i="1"/>
  <c r="L207" i="1" s="1"/>
  <c r="V206" i="1"/>
  <c r="L206" i="1" s="1"/>
  <c r="V205" i="1"/>
  <c r="L205" i="1" s="1"/>
  <c r="V190" i="1"/>
  <c r="L190" i="1" s="1"/>
  <c r="V189" i="1"/>
  <c r="L189" i="1" s="1"/>
  <c r="V186" i="1"/>
  <c r="L186" i="1" s="1"/>
  <c r="V185" i="1"/>
  <c r="L185" i="1" s="1"/>
  <c r="V183" i="1"/>
  <c r="V182" i="1"/>
  <c r="V181" i="1"/>
  <c r="V180" i="1"/>
  <c r="V179" i="1"/>
  <c r="V178" i="1"/>
  <c r="V177" i="1"/>
  <c r="V176" i="1"/>
  <c r="L176" i="1" s="1"/>
  <c r="V175" i="1"/>
  <c r="L175" i="1" s="1"/>
  <c r="V169" i="1"/>
  <c r="L169" i="1" s="1"/>
  <c r="V168" i="1"/>
  <c r="L168" i="1" s="1"/>
  <c r="V167" i="1"/>
  <c r="L167" i="1" s="1"/>
  <c r="V166" i="1"/>
  <c r="L166" i="1" s="1"/>
  <c r="V164" i="1"/>
  <c r="L164" i="1" s="1"/>
  <c r="V163" i="1"/>
  <c r="L163" i="1" s="1"/>
  <c r="V162" i="1"/>
  <c r="L162" i="1" s="1"/>
  <c r="V148" i="1"/>
  <c r="L148" i="1" s="1"/>
  <c r="AI148" i="1" s="1"/>
  <c r="V146" i="1"/>
  <c r="V147" i="1"/>
  <c r="L147" i="1" s="1"/>
  <c r="AI147" i="1" s="1"/>
  <c r="V145" i="1"/>
  <c r="B165" i="1"/>
  <c r="B164" i="1"/>
  <c r="B169" i="1"/>
  <c r="B168" i="1"/>
  <c r="B167" i="1"/>
  <c r="N197" i="1" l="1"/>
  <c r="AI197" i="1" s="1"/>
  <c r="L145" i="1"/>
  <c r="AI145" i="1" s="1"/>
  <c r="L146" i="1"/>
  <c r="AI146" i="1" s="1"/>
  <c r="N153" i="1"/>
  <c r="AI153" i="1" s="1"/>
  <c r="L178" i="1"/>
  <c r="L180" i="1"/>
  <c r="L182" i="1"/>
  <c r="L177" i="1"/>
  <c r="L179" i="1"/>
  <c r="L181" i="1"/>
  <c r="L183" i="1"/>
  <c r="B183" i="1"/>
  <c r="B182" i="1"/>
  <c r="B181" i="1"/>
  <c r="B180" i="1"/>
  <c r="B179" i="1"/>
  <c r="B178" i="1"/>
  <c r="B177" i="1"/>
  <c r="B176" i="1"/>
  <c r="B175" i="1"/>
  <c r="B166" i="1"/>
  <c r="B163" i="1"/>
  <c r="B162" i="1"/>
  <c r="B161" i="1"/>
  <c r="N198" i="1" l="1"/>
  <c r="AI198" i="1" s="1"/>
  <c r="N154" i="1"/>
  <c r="AI154" i="1" s="1"/>
  <c r="N199" i="1" l="1"/>
  <c r="AI199" i="1" s="1"/>
  <c r="N155" i="1"/>
  <c r="AI155" i="1" s="1"/>
  <c r="N200" i="1" l="1"/>
  <c r="AI200" i="1" s="1"/>
  <c r="N156" i="1"/>
  <c r="AI156" i="1" s="1"/>
  <c r="N202" i="1" l="1"/>
  <c r="AI202" i="1" s="1"/>
  <c r="N157" i="1"/>
  <c r="AI157" i="1" s="1"/>
  <c r="N203" i="1" l="1"/>
  <c r="AI203" i="1" s="1"/>
  <c r="N158" i="1"/>
  <c r="AI158" i="1" s="1"/>
  <c r="N204" i="1" l="1"/>
  <c r="AI204" i="1" s="1"/>
  <c r="N159" i="1"/>
  <c r="AI159" i="1" s="1"/>
  <c r="N209" i="1" l="1"/>
  <c r="AI209" i="1" s="1"/>
  <c r="N160" i="1"/>
  <c r="AI160" i="1" s="1"/>
  <c r="N210" i="1" l="1"/>
  <c r="AI210" i="1" s="1"/>
  <c r="N211" i="1" l="1"/>
  <c r="AI211" i="1" s="1"/>
  <c r="N161" i="1" l="1"/>
  <c r="AI161" i="1" s="1"/>
  <c r="N162" i="1" l="1"/>
  <c r="AI162" i="1" s="1"/>
  <c r="N163" i="1" l="1"/>
  <c r="AI163" i="1" s="1"/>
  <c r="N164" i="1" l="1"/>
  <c r="AI164" i="1" s="1"/>
  <c r="N165" i="1" l="1"/>
  <c r="AI165" i="1" s="1"/>
  <c r="N166" i="1" l="1"/>
  <c r="AI166" i="1" s="1"/>
  <c r="N170" i="1" l="1"/>
  <c r="AI170" i="1" s="1"/>
  <c r="N167" i="1"/>
  <c r="AI167" i="1" s="1"/>
  <c r="N171" i="1" l="1"/>
  <c r="AI171" i="1" s="1"/>
  <c r="N168" i="1"/>
  <c r="AI168" i="1" s="1"/>
  <c r="N172" i="1" l="1"/>
  <c r="AI172" i="1" s="1"/>
  <c r="N169" i="1"/>
  <c r="AI169" i="1" s="1"/>
  <c r="N173" i="1" l="1"/>
  <c r="AI173" i="1" s="1"/>
  <c r="N174" i="1" l="1"/>
  <c r="AI174" i="1" s="1"/>
  <c r="N175" i="1" l="1"/>
  <c r="AI175" i="1" s="1"/>
  <c r="N176" i="1" l="1"/>
  <c r="AI176" i="1" s="1"/>
  <c r="N177" i="1" l="1"/>
  <c r="AI177" i="1" s="1"/>
  <c r="N178" i="1" l="1"/>
  <c r="AI178" i="1" s="1"/>
  <c r="N179" i="1" l="1"/>
  <c r="AI179" i="1" s="1"/>
  <c r="N180" i="1" l="1"/>
  <c r="AI180" i="1" s="1"/>
  <c r="N181" i="1" l="1"/>
  <c r="AI181" i="1" s="1"/>
  <c r="N182" i="1" l="1"/>
  <c r="AI182" i="1" s="1"/>
  <c r="N183" i="1" l="1"/>
  <c r="AI183" i="1" s="1"/>
  <c r="N184" i="1" l="1"/>
  <c r="AI184" i="1" s="1"/>
  <c r="N185" i="1" l="1"/>
  <c r="AI185" i="1" s="1"/>
  <c r="N186" i="1" l="1"/>
  <c r="AI186" i="1" s="1"/>
  <c r="N189" i="1" l="1"/>
  <c r="AI189" i="1" s="1"/>
  <c r="N190" i="1" l="1"/>
  <c r="AI190" i="1" s="1"/>
  <c r="N205" i="1" l="1"/>
  <c r="AI205" i="1" s="1"/>
  <c r="N206" i="1" l="1"/>
  <c r="AI206" i="1" s="1"/>
  <c r="N207" i="1" l="1"/>
  <c r="AI207" i="1" s="1"/>
  <c r="N195" i="1" l="1"/>
  <c r="AI195" i="1" s="1"/>
  <c r="N196" i="1" l="1"/>
  <c r="AI196" i="1" s="1"/>
  <c r="N212" i="1" l="1"/>
  <c r="AI212" i="1" s="1"/>
  <c r="N213" i="1" l="1"/>
  <c r="AI213" i="1" s="1"/>
  <c r="N214" i="1" l="1"/>
  <c r="AI214" i="1" s="1"/>
  <c r="N201" i="1" l="1"/>
  <c r="AI201" i="1" s="1"/>
  <c r="N218" i="1" l="1"/>
  <c r="AI218" i="1" s="1"/>
  <c r="N219" i="1" l="1"/>
  <c r="AI219" i="1" s="1"/>
  <c r="N220" i="1" l="1"/>
  <c r="N221" i="1" l="1"/>
  <c r="N222" i="1" l="1"/>
  <c r="N223" i="1" l="1"/>
  <c r="N224" i="1" l="1"/>
  <c r="N225" i="1" l="1"/>
  <c r="N226" i="1" l="1"/>
  <c r="N227" i="1" l="1"/>
  <c r="N228" i="1" l="1"/>
</calcChain>
</file>

<file path=xl/sharedStrings.xml><?xml version="1.0" encoding="utf-8"?>
<sst xmlns="http://schemas.openxmlformats.org/spreadsheetml/2006/main" count="273" uniqueCount="177">
  <si>
    <t>tumulazione</t>
  </si>
  <si>
    <t>inumazione</t>
  </si>
  <si>
    <t>cremazione</t>
  </si>
  <si>
    <t>affido</t>
  </si>
  <si>
    <t>dispersione</t>
  </si>
  <si>
    <t>esumazione</t>
  </si>
  <si>
    <t>estumulazione</t>
  </si>
  <si>
    <t>apertura sepoltura per traslazione</t>
  </si>
  <si>
    <t>agenda (tab_mezzo)</t>
  </si>
  <si>
    <t>permesso accesso auto</t>
  </si>
  <si>
    <t>fase agenda_wfo</t>
  </si>
  <si>
    <t>id</t>
  </si>
  <si>
    <t>nulla - conclusione automatica (comunicazioni, segnalazioni, reclami, operazioni cimiteriali)</t>
  </si>
  <si>
    <t>assegnazione numero (fase.numerorepertorio&gt;0)</t>
  </si>
  <si>
    <t>protocollazione in entrata (fase.idprotocollo &gt; 0)</t>
  </si>
  <si>
    <t>programmazione esecutiva (fase.dataoraprevista&gt;0 and not SOSPESA 31/12/2099)</t>
  </si>
  <si>
    <t>esecuzione (fase.dataoraesecuzione&gt;0)</t>
  </si>
  <si>
    <t>programmazione preliminare dell'attività (fase.dataoraprevista&gt;0 or SOSPESA 31/12/2099)</t>
  </si>
  <si>
    <t>autorizzazione trasporto</t>
  </si>
  <si>
    <t>autorizzazione cremazione</t>
  </si>
  <si>
    <t>autorizzazione affido</t>
  </si>
  <si>
    <t>autorizzazione dispersione</t>
  </si>
  <si>
    <t>passaporto mortuario</t>
  </si>
  <si>
    <t>contratto di concessione</t>
  </si>
  <si>
    <t>contratto illuminazione votiva</t>
  </si>
  <si>
    <t>protocollazione in uscita delle stampa di cui sopra (storicostampa.idprotocollo&gt;0)</t>
  </si>
  <si>
    <t>stampa prodotta (storicostampa di tutte le categorie separatamente indicate)</t>
  </si>
  <si>
    <t>le PRATICHE possono essere di due tipi: operative (con figlie fasi) o amministrative (senza record figli)</t>
  </si>
  <si>
    <t>un PROTOCOLLO può avere più PRATICHE</t>
  </si>
  <si>
    <t>non servono tab COMUNICAZIONE e campo BUROCRATICO</t>
  </si>
  <si>
    <t>PERCORSO (attraverso fasi figlie di PRATICA) consente di controllare lo stato di eseuzione OPERATIVA delle fasi</t>
  </si>
  <si>
    <t>PERCORSO (attraverso STORICOSTAMPA.IDFASE) consente il controllo dello stato di esecuzione AMMINISTRATIVA</t>
  </si>
  <si>
    <t>PERCORSO (ID,CODICE,DESCRIZIONE)</t>
  </si>
  <si>
    <t>la PRATICA (fase.agendafo) richiede (per intendersi conclusa deve avere)</t>
  </si>
  <si>
    <t>quando si produce una stampa da controller diverso da fase il programma recupera PRATICHE (aperte?) attraverso FASCICOLO di PERCORSOSTORICOSTAMPA)</t>
  </si>
  <si>
    <t>le PRATICHE (attività amministrative) sono FASI che hanno AGENDAFO=TRUE</t>
  </si>
  <si>
    <t>trasporto preliminare cassa aperta</t>
  </si>
  <si>
    <t>(categoria)</t>
  </si>
  <si>
    <t>CATEGORIAMEZZO</t>
  </si>
  <si>
    <t>ritiro/consegna marmi</t>
  </si>
  <si>
    <t>servizi di illuminazione votiva</t>
  </si>
  <si>
    <t>manutenzioni ed abbonamenti</t>
  </si>
  <si>
    <t>richieste diverse, segnalazioni, reclami</t>
  </si>
  <si>
    <t>uso sala commiato</t>
  </si>
  <si>
    <t>uso sala vestizione</t>
  </si>
  <si>
    <t>orari forno crematorio</t>
  </si>
  <si>
    <t>concessione loculi/ossari/aree</t>
  </si>
  <si>
    <t>orari di cremazione</t>
  </si>
  <si>
    <t>orari utilizzo sala tv</t>
  </si>
  <si>
    <t>ritiro marmi</t>
  </si>
  <si>
    <t>consegna marmi</t>
  </si>
  <si>
    <t>richiesta attivazione/cessazione/variazione</t>
  </si>
  <si>
    <t>FASE</t>
  </si>
  <si>
    <t>(mezzo)</t>
  </si>
  <si>
    <t>partenza servizio funebre per sepoltura fuori comune</t>
  </si>
  <si>
    <t>partenza servizio funebre per cremazione fuori comune</t>
  </si>
  <si>
    <t>collocazione</t>
  </si>
  <si>
    <t>partenza</t>
  </si>
  <si>
    <t>FASE_STATOESECUZIONE</t>
  </si>
  <si>
    <t>PERCORSOSTORICOSTAMPA(ID,IDPERCORSO,IDCATEGORIALETTERAWEB,COSTANTE_STAMPA_STATOESECUZIONE)</t>
  </si>
  <si>
    <t>PERCORSOFASE (ID,IDPERCORSO,IDFASE,COSTANTE_FASE_STATOESECUZIONE)</t>
  </si>
  <si>
    <t>STAMPA_STATOESECUZIONE</t>
  </si>
  <si>
    <t>CATEGORIALETTERAWEB</t>
  </si>
  <si>
    <t>abbonamento manutenzione</t>
  </si>
  <si>
    <t>AT</t>
  </si>
  <si>
    <t>AB</t>
  </si>
  <si>
    <t>PM</t>
  </si>
  <si>
    <t>AC</t>
  </si>
  <si>
    <t>AA</t>
  </si>
  <si>
    <t>AD</t>
  </si>
  <si>
    <t>CC</t>
  </si>
  <si>
    <t>LV</t>
  </si>
  <si>
    <t>stampa</t>
  </si>
  <si>
    <t>nessuna</t>
  </si>
  <si>
    <t>-</t>
  </si>
  <si>
    <t>richiesta di concessione/rinnovo</t>
  </si>
  <si>
    <t>richiesta di subentro/avente titolo</t>
  </si>
  <si>
    <t>concessione/rinnovo/subentro</t>
  </si>
  <si>
    <t>permessi, segnalazioni e reclami</t>
  </si>
  <si>
    <t>permesso</t>
  </si>
  <si>
    <t>PE</t>
  </si>
  <si>
    <t>segnalazione</t>
  </si>
  <si>
    <t>reclamo</t>
  </si>
  <si>
    <t>rimozione</t>
  </si>
  <si>
    <t>in ossario comune</t>
  </si>
  <si>
    <t>in cinerario comune</t>
  </si>
  <si>
    <t>in cimitero comunale</t>
  </si>
  <si>
    <t>per sepoltura fuori comune</t>
  </si>
  <si>
    <t>per rientro ceneri</t>
  </si>
  <si>
    <t>percorsi</t>
  </si>
  <si>
    <t>descrizione</t>
  </si>
  <si>
    <t>obbl</t>
  </si>
  <si>
    <t>transito - partenza dopo sosta per osservazione</t>
  </si>
  <si>
    <t>tipopercorso (imposta default)</t>
  </si>
  <si>
    <t>nessuna programmazione</t>
  </si>
  <si>
    <t xml:space="preserve"> da fuori comune</t>
  </si>
  <si>
    <t xml:space="preserve"> da rientro affido</t>
  </si>
  <si>
    <t>richiesta di allaccio luce</t>
  </si>
  <si>
    <t>richiesta di slaccio luce</t>
  </si>
  <si>
    <t>richiesta di allaccio/slaccio/riparazione luce votiva</t>
  </si>
  <si>
    <t>richiesta di riparazione luce</t>
  </si>
  <si>
    <t>per l''estero</t>
  </si>
  <si>
    <t>sfalcio erba</t>
  </si>
  <si>
    <t>disinfestazione</t>
  </si>
  <si>
    <t>controllo impianti</t>
  </si>
  <si>
    <t>servizio portineria/custodia</t>
  </si>
  <si>
    <t>raccolta fiori e rifiuti</t>
  </si>
  <si>
    <t>rifornimento carburanti</t>
  </si>
  <si>
    <t>MEZZOwfo</t>
  </si>
  <si>
    <t>uso sala commiato ed altri locali</t>
  </si>
  <si>
    <t>richiesta attivazione/cessazione/variazione manutenzioni/quote associative</t>
  </si>
  <si>
    <t>organizzazione servizi funebri</t>
  </si>
  <si>
    <t>organizzazione servizio funebre</t>
  </si>
  <si>
    <t>da 0 a 49 vecchie cliente, da 50 a 99 fasi operative etc.</t>
  </si>
  <si>
    <t>delete from categoriamezzowfo where id &gt; 0;</t>
  </si>
  <si>
    <t>delete from mezzowfo where id &gt; 0;</t>
  </si>
  <si>
    <t>delete from categorialetteraweb where id &gt; 0;</t>
  </si>
  <si>
    <t>delete from tipopercorso where id &gt; 0;</t>
  </si>
  <si>
    <t>delete from tipopercorsotipofase;</t>
  </si>
  <si>
    <t>delete from tipopercorsocategorialettera;</t>
  </si>
  <si>
    <t>delete from tipofaseloculoweb where id &gt; 0;</t>
  </si>
  <si>
    <t>update tipofase set agendafrontoffice = '1' where idmezzowfo &gt;0;</t>
  </si>
  <si>
    <t>vecchie fasi</t>
  </si>
  <si>
    <t>padre</t>
  </si>
  <si>
    <t>fig1</t>
  </si>
  <si>
    <t>fig2</t>
  </si>
  <si>
    <t>fig3</t>
  </si>
  <si>
    <t>base</t>
  </si>
  <si>
    <t>CITTA''</t>
  </si>
  <si>
    <t>(partenza) servizio funebre per sepoltura/cremazione fuori comune (ceneri ovunque destinate)</t>
  </si>
  <si>
    <t>USCITA</t>
  </si>
  <si>
    <t>ENTRATA</t>
  </si>
  <si>
    <t>TRASPORTO</t>
  </si>
  <si>
    <t>MURATURA</t>
  </si>
  <si>
    <t>TERRA</t>
  </si>
  <si>
    <t>DEPOSITO</t>
  </si>
  <si>
    <t>FUORI CIMITERO COMUNALE</t>
  </si>
  <si>
    <t>in questa colonna copiare idfase da applicare (col.A per base vuota, altrimenti vecchi idfase del comune)</t>
  </si>
  <si>
    <t>CAT</t>
  </si>
  <si>
    <t>COS</t>
  </si>
  <si>
    <t>ID</t>
  </si>
  <si>
    <t>censimento - caricamento dati defunto</t>
  </si>
  <si>
    <t>servizi funebri e cimiteriali</t>
  </si>
  <si>
    <t>fig4</t>
  </si>
  <si>
    <t>composizione resti ossei (inutile)</t>
  </si>
  <si>
    <t>in camera mortuaria</t>
  </si>
  <si>
    <t>fuori da cimitero com.le</t>
  </si>
  <si>
    <t>deposito in ossario comune</t>
  </si>
  <si>
    <t>in campo consumo</t>
  </si>
  <si>
    <t>ceneri</t>
  </si>
  <si>
    <t>per tumulazione ceneri fuori comune</t>
  </si>
  <si>
    <t>ceneri per l''estero</t>
  </si>
  <si>
    <t>spostamento - esumazione/estumulazione/traslazione</t>
  </si>
  <si>
    <t>inser</t>
  </si>
  <si>
    <t>nome del comune</t>
  </si>
  <si>
    <t>nel territorio comunale c'è un crematorio</t>
  </si>
  <si>
    <t>a</t>
  </si>
  <si>
    <t>devono essere prodotte autorizzazioni PM</t>
  </si>
  <si>
    <t>fase</t>
  </si>
  <si>
    <t>delete from tipofase where id &gt;= 50 and id &lt; 1000;</t>
  </si>
  <si>
    <t>in assenza di altra richiesta</t>
  </si>
  <si>
    <t>CREMATORIO</t>
  </si>
  <si>
    <t>RIDUZIONE (INUTILE)</t>
  </si>
  <si>
    <t>d''ufficio</t>
  </si>
  <si>
    <t>modena</t>
  </si>
  <si>
    <t>prenotazione crematorio</t>
  </si>
  <si>
    <t>SVUOTA VECCHIE TABELLE</t>
  </si>
  <si>
    <t>…</t>
  </si>
  <si>
    <t>….</t>
  </si>
  <si>
    <t>…..</t>
  </si>
  <si>
    <t>CATEGORIAFASE</t>
  </si>
  <si>
    <t>CATEGORIACOSTRUZIONE</t>
  </si>
  <si>
    <t>FASI FRONTOFFICE</t>
  </si>
  <si>
    <t>FASI IMPIANTI E PATRIMONIO</t>
  </si>
  <si>
    <t>UPDATE tipofase SET superato = '1' WHERE id &gt; 0</t>
  </si>
  <si>
    <t>fermati - verifica se hai front-office</t>
  </si>
  <si>
    <t>fermati - verifica se impostare SUPERATO su tutti i vecchi tipofase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</si>
</sst>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6"/>
      <color theme="1"/>
      <name val="Arial Narrow"/>
      <family val="2"/>
    </font>
    <font>
      <sz val="8"/>
      <color rgb="FFFFFF00"/>
      <name val="Arial Narrow"/>
      <family val="2"/>
    </font>
    <font>
      <sz val="8"/>
      <color rgb="FFFF0000"/>
      <name val="Arial Narrow"/>
      <family val="2"/>
    </font>
    <font>
      <sz val="8"/>
      <color theme="2" tint="-0.499984740745262"/>
      <name val="Arial Narrow"/>
      <family val="2"/>
    </font>
    <font>
      <sz val="6"/>
      <color theme="2" tint="-0.499984740745262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1" fillId="5" borderId="0" xfId="0" applyFont="1" applyFill="1" applyBorder="1"/>
    <xf numFmtId="0" fontId="1" fillId="5" borderId="0" xfId="0" applyFont="1" applyFill="1"/>
    <xf numFmtId="0" fontId="1" fillId="6" borderId="0" xfId="0" applyFont="1" applyFill="1" applyBorder="1"/>
    <xf numFmtId="0" fontId="1" fillId="7" borderId="0" xfId="0" applyFont="1" applyFill="1" applyBorder="1"/>
    <xf numFmtId="0" fontId="1" fillId="8" borderId="0" xfId="0" applyFont="1" applyFill="1"/>
    <xf numFmtId="0" fontId="1" fillId="8" borderId="0" xfId="0" applyFont="1" applyFill="1" applyBorder="1"/>
    <xf numFmtId="0" fontId="1" fillId="9" borderId="0" xfId="0" applyFont="1" applyFill="1"/>
    <xf numFmtId="0" fontId="1" fillId="9" borderId="0" xfId="0" applyFont="1" applyFill="1" applyBorder="1"/>
    <xf numFmtId="0" fontId="1" fillId="10" borderId="0" xfId="0" applyFont="1" applyFill="1"/>
    <xf numFmtId="0" fontId="1" fillId="10" borderId="0" xfId="0" applyFont="1" applyFill="1" applyBorder="1"/>
    <xf numFmtId="0" fontId="1" fillId="11" borderId="0" xfId="0" applyFont="1" applyFill="1" applyBorder="1"/>
    <xf numFmtId="0" fontId="1" fillId="6" borderId="0" xfId="0" applyFont="1" applyFill="1"/>
    <xf numFmtId="0" fontId="1" fillId="12" borderId="0" xfId="0" applyFont="1" applyFill="1"/>
    <xf numFmtId="0" fontId="1" fillId="12" borderId="0" xfId="0" applyFont="1" applyFill="1" applyBorder="1"/>
    <xf numFmtId="0" fontId="1" fillId="0" borderId="0" xfId="0" quotePrefix="1" applyFont="1"/>
    <xf numFmtId="0" fontId="1" fillId="0" borderId="0" xfId="0" applyFont="1" applyFill="1"/>
    <xf numFmtId="0" fontId="1" fillId="13" borderId="0" xfId="0" applyFont="1" applyFill="1" applyBorder="1"/>
    <xf numFmtId="0" fontId="1" fillId="4" borderId="0" xfId="0" applyFont="1" applyFill="1"/>
    <xf numFmtId="0" fontId="1" fillId="14" borderId="0" xfId="0" applyFont="1" applyFill="1"/>
    <xf numFmtId="0" fontId="1" fillId="2" borderId="0" xfId="0" applyFont="1" applyFill="1"/>
    <xf numFmtId="0" fontId="1" fillId="0" borderId="0" xfId="0" applyFont="1" applyAlignment="1"/>
    <xf numFmtId="0" fontId="1" fillId="15" borderId="0" xfId="0" applyFont="1" applyFill="1" applyBorder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Fill="1"/>
    <xf numFmtId="0" fontId="1" fillId="3" borderId="0" xfId="0" applyFont="1" applyFill="1"/>
    <xf numFmtId="0" fontId="3" fillId="16" borderId="0" xfId="0" applyFont="1" applyFill="1"/>
    <xf numFmtId="0" fontId="4" fillId="0" borderId="0" xfId="0" applyFont="1"/>
    <xf numFmtId="0" fontId="1" fillId="17" borderId="0" xfId="0" applyFont="1" applyFill="1"/>
    <xf numFmtId="0" fontId="1" fillId="0" borderId="0" xfId="0" applyFont="1" applyAlignment="1">
      <alignment horizontal="right"/>
    </xf>
    <xf numFmtId="0" fontId="1" fillId="18" borderId="0" xfId="0" applyFont="1" applyFill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/>
    <xf numFmtId="0" fontId="1" fillId="10" borderId="0" xfId="0" applyFont="1" applyFill="1" applyAlignment="1"/>
    <xf numFmtId="0" fontId="1" fillId="19" borderId="0" xfId="0" applyFont="1" applyFill="1"/>
    <xf numFmtId="0" fontId="1" fillId="19" borderId="0" xfId="0" applyFont="1" applyFill="1" applyBorder="1"/>
    <xf numFmtId="0" fontId="3" fillId="16" borderId="0" xfId="0" applyFont="1" applyFill="1" applyAlignment="1">
      <alignment horizontal="center"/>
    </xf>
    <xf numFmtId="0" fontId="3" fillId="0" borderId="0" xfId="0" applyFont="1" applyFill="1"/>
    <xf numFmtId="0" fontId="6" fillId="0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E47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6"/>
  <sheetViews>
    <sheetView tabSelected="1" view="pageBreakPreview" topLeftCell="AH30" zoomScale="170" zoomScaleNormal="170" zoomScaleSheetLayoutView="170" workbookViewId="0">
      <selection activeCell="AJ32" sqref="AJ32"/>
    </sheetView>
  </sheetViews>
  <sheetFormatPr defaultColWidth="9" defaultRowHeight="9.75" customHeight="1" x14ac:dyDescent="0.25"/>
  <cols>
    <col min="1" max="1" width="2.5703125" style="1" customWidth="1"/>
    <col min="2" max="2" width="20.28515625" style="1" customWidth="1"/>
    <col min="3" max="3" width="2.5703125" style="1" customWidth="1"/>
    <col min="4" max="4" width="24.28515625" style="1" customWidth="1"/>
    <col min="5" max="5" width="12.85546875" style="1" customWidth="1"/>
    <col min="6" max="7" width="2.5703125" style="1" customWidth="1"/>
    <col min="8" max="11" width="2.85546875" style="1" customWidth="1"/>
    <col min="12" max="12" width="60.85546875" style="1" customWidth="1"/>
    <col min="13" max="13" width="3" style="1" customWidth="1"/>
    <col min="14" max="14" width="3.140625" style="1" bestFit="1" customWidth="1"/>
    <col min="15" max="15" width="3.140625" style="1" customWidth="1"/>
    <col min="16" max="16" width="3.28515625" style="1" customWidth="1"/>
    <col min="17" max="18" width="4.5703125" style="1" customWidth="1"/>
    <col min="19" max="19" width="3.5703125" style="1" customWidth="1"/>
    <col min="20" max="20" width="3.140625" style="1" customWidth="1"/>
    <col min="21" max="21" width="2.85546875" style="20" customWidth="1"/>
    <col min="22" max="22" width="6.5703125" style="1" customWidth="1"/>
    <col min="23" max="23" width="10.5703125" style="1" customWidth="1"/>
    <col min="24" max="25" width="2.140625" style="1" customWidth="1"/>
    <col min="26" max="26" width="6.7109375" style="1" customWidth="1"/>
    <col min="27" max="27" width="10.7109375" style="1" customWidth="1"/>
    <col min="28" max="29" width="2.28515625" style="1" customWidth="1"/>
    <col min="30" max="30" width="9.5703125" style="1" customWidth="1"/>
    <col min="31" max="31" width="11.85546875" style="1" customWidth="1"/>
    <col min="32" max="32" width="3.42578125" style="1" customWidth="1"/>
    <col min="33" max="33" width="11.85546875" style="1" customWidth="1"/>
    <col min="34" max="34" width="22.42578125" style="1" bestFit="1" customWidth="1"/>
    <col min="35" max="35" width="64.5703125" style="1" customWidth="1"/>
    <col min="36" max="36" width="58.28515625" style="1" customWidth="1"/>
    <col min="37" max="37" width="59.140625" style="1" customWidth="1"/>
    <col min="38" max="40" width="59.28515625" style="1" customWidth="1"/>
    <col min="41" max="43" width="55.28515625" style="1" bestFit="1" customWidth="1"/>
    <col min="44" max="16384" width="9" style="1"/>
  </cols>
  <sheetData>
    <row r="1" spans="1:35" ht="9.75" customHeight="1" x14ac:dyDescent="0.25">
      <c r="B1" s="1" t="s">
        <v>154</v>
      </c>
      <c r="C1" s="31" t="s">
        <v>156</v>
      </c>
      <c r="D1" s="31" t="s">
        <v>128</v>
      </c>
    </row>
    <row r="2" spans="1:35" ht="9.75" customHeight="1" x14ac:dyDescent="0.25">
      <c r="B2" s="1" t="s">
        <v>155</v>
      </c>
      <c r="D2" s="43">
        <v>1</v>
      </c>
      <c r="G2" s="25"/>
    </row>
    <row r="3" spans="1:35" ht="9.75" customHeight="1" x14ac:dyDescent="0.25">
      <c r="B3" s="1" t="s">
        <v>157</v>
      </c>
      <c r="D3" s="43">
        <v>1</v>
      </c>
      <c r="G3" s="25"/>
    </row>
    <row r="4" spans="1:35" ht="9.75" customHeight="1" x14ac:dyDescent="0.25">
      <c r="G4" s="25"/>
    </row>
    <row r="5" spans="1:35" ht="9.75" customHeight="1" x14ac:dyDescent="0.25">
      <c r="B5" s="1" t="s">
        <v>166</v>
      </c>
      <c r="O5" s="32"/>
      <c r="P5" s="32"/>
      <c r="Q5" s="32"/>
      <c r="R5" s="32"/>
      <c r="S5" s="32"/>
      <c r="T5" s="32"/>
      <c r="Z5" s="20"/>
      <c r="AB5" s="20"/>
      <c r="AC5" s="20"/>
      <c r="AD5" s="20"/>
      <c r="AI5" s="32" t="s">
        <v>118</v>
      </c>
    </row>
    <row r="6" spans="1:35" ht="9.75" customHeight="1" x14ac:dyDescent="0.25">
      <c r="B6" s="1" t="s">
        <v>167</v>
      </c>
      <c r="O6" s="32"/>
      <c r="P6" s="32"/>
      <c r="Q6" s="32"/>
      <c r="R6" s="32"/>
      <c r="S6" s="32"/>
      <c r="T6" s="32"/>
      <c r="Z6" s="20"/>
      <c r="AB6" s="20"/>
      <c r="AC6" s="20"/>
      <c r="AD6" s="20"/>
      <c r="AI6" s="32" t="s">
        <v>119</v>
      </c>
    </row>
    <row r="7" spans="1:35" ht="9.75" customHeight="1" x14ac:dyDescent="0.25">
      <c r="B7" s="1" t="s">
        <v>168</v>
      </c>
      <c r="O7" s="32"/>
      <c r="P7" s="32"/>
      <c r="Q7" s="32"/>
      <c r="R7" s="32"/>
      <c r="S7" s="32"/>
      <c r="T7" s="32"/>
      <c r="Z7" s="20"/>
      <c r="AB7" s="20"/>
      <c r="AC7" s="20"/>
      <c r="AD7" s="20"/>
      <c r="AI7" s="32" t="s">
        <v>117</v>
      </c>
    </row>
    <row r="8" spans="1:35" ht="9.75" customHeight="1" x14ac:dyDescent="0.25">
      <c r="B8" s="1" t="s">
        <v>169</v>
      </c>
      <c r="O8" s="32"/>
      <c r="P8" s="32"/>
      <c r="Q8" s="32"/>
      <c r="R8" s="32"/>
      <c r="S8" s="32"/>
      <c r="T8" s="32"/>
      <c r="Z8" s="20"/>
      <c r="AB8" s="20"/>
      <c r="AC8" s="20"/>
      <c r="AD8" s="20"/>
      <c r="AI8" s="32" t="s">
        <v>116</v>
      </c>
    </row>
    <row r="9" spans="1:35" ht="9.75" customHeight="1" x14ac:dyDescent="0.25">
      <c r="B9" s="1" t="s">
        <v>169</v>
      </c>
      <c r="O9" s="32"/>
      <c r="P9" s="32"/>
      <c r="Q9" s="32"/>
      <c r="R9" s="32"/>
      <c r="S9" s="32"/>
      <c r="T9" s="32"/>
      <c r="Z9" s="20"/>
      <c r="AB9" s="20"/>
      <c r="AC9" s="20"/>
      <c r="AD9" s="20"/>
      <c r="AI9" s="32" t="s">
        <v>120</v>
      </c>
    </row>
    <row r="10" spans="1:35" ht="9.75" customHeight="1" x14ac:dyDescent="0.25">
      <c r="B10" s="1" t="s">
        <v>168</v>
      </c>
      <c r="O10" s="32"/>
      <c r="P10" s="32"/>
      <c r="Q10" s="32"/>
      <c r="R10" s="32"/>
      <c r="S10" s="32"/>
      <c r="T10" s="32"/>
      <c r="Z10" s="20"/>
      <c r="AB10" s="20"/>
      <c r="AC10" s="20"/>
      <c r="AD10" s="20"/>
      <c r="AI10" s="32" t="s">
        <v>159</v>
      </c>
    </row>
    <row r="11" spans="1:35" ht="9.75" customHeight="1" x14ac:dyDescent="0.25">
      <c r="B11" s="1" t="s">
        <v>167</v>
      </c>
      <c r="O11" s="32"/>
      <c r="P11" s="32"/>
      <c r="Q11" s="32"/>
      <c r="R11" s="32"/>
      <c r="S11" s="32"/>
      <c r="T11" s="32"/>
      <c r="Z11" s="20"/>
      <c r="AB11" s="20"/>
      <c r="AC11" s="20"/>
      <c r="AD11" s="20"/>
      <c r="AI11" s="32" t="s">
        <v>115</v>
      </c>
    </row>
    <row r="12" spans="1:35" ht="9.75" customHeight="1" x14ac:dyDescent="0.25">
      <c r="O12" s="32"/>
      <c r="P12" s="32"/>
      <c r="Q12" s="32"/>
      <c r="R12" s="32"/>
      <c r="S12" s="32"/>
      <c r="T12" s="32"/>
      <c r="Z12" s="20"/>
      <c r="AB12" s="20"/>
      <c r="AC12" s="20"/>
      <c r="AD12" s="20"/>
      <c r="AI12" s="32" t="s">
        <v>114</v>
      </c>
    </row>
    <row r="13" spans="1:35" ht="9.75" customHeight="1" x14ac:dyDescent="0.25">
      <c r="B13" s="1" t="s">
        <v>38</v>
      </c>
    </row>
    <row r="14" spans="1:35" ht="9.75" customHeight="1" x14ac:dyDescent="0.25">
      <c r="A14" s="1">
        <v>100</v>
      </c>
      <c r="B14" s="1" t="s">
        <v>142</v>
      </c>
      <c r="AI14" s="1" t="str">
        <f t="shared" ref="AI14:AI22" si="0">CONCATENATE("insert into categoriamezzowfo (id,codice,descrizione) values (",A14,",'",TEXT(A14,"00"),"','",B14,"');")</f>
        <v>insert into categoriamezzowfo (id,codice,descrizione) values (100,'100','servizi funebri e cimiteriali');</v>
      </c>
    </row>
    <row r="15" spans="1:35" ht="9.75" customHeight="1" x14ac:dyDescent="0.25">
      <c r="A15" s="1">
        <v>200</v>
      </c>
      <c r="B15" s="1" t="s">
        <v>109</v>
      </c>
      <c r="AI15" s="1" t="str">
        <f t="shared" si="0"/>
        <v>insert into categoriamezzowfo (id,codice,descrizione) values (200,'200','uso sala commiato ed altri locali');</v>
      </c>
    </row>
    <row r="16" spans="1:35" ht="9.75" customHeight="1" x14ac:dyDescent="0.25">
      <c r="A16" s="1">
        <v>210</v>
      </c>
      <c r="B16" s="1" t="s">
        <v>45</v>
      </c>
      <c r="AI16" s="1" t="str">
        <f t="shared" si="0"/>
        <v>insert into categoriamezzowfo (id,codice,descrizione) values (210,'210','orari forno crematorio');</v>
      </c>
    </row>
    <row r="17" spans="1:35" ht="9.75" customHeight="1" x14ac:dyDescent="0.25">
      <c r="A17" s="1">
        <v>220</v>
      </c>
      <c r="B17" s="1" t="s">
        <v>39</v>
      </c>
      <c r="AI17" s="1" t="str">
        <f t="shared" si="0"/>
        <v>insert into categoriamezzowfo (id,codice,descrizione) values (220,'220','ritiro/consegna marmi');</v>
      </c>
    </row>
    <row r="18" spans="1:35" ht="9.75" customHeight="1" x14ac:dyDescent="0.25">
      <c r="A18" s="1">
        <v>230</v>
      </c>
      <c r="B18" s="1" t="s">
        <v>46</v>
      </c>
      <c r="AI18" s="1" t="str">
        <f t="shared" si="0"/>
        <v>insert into categoriamezzowfo (id,codice,descrizione) values (230,'230','concessione loculi/ossari/aree');</v>
      </c>
    </row>
    <row r="19" spans="1:35" ht="9.75" customHeight="1" x14ac:dyDescent="0.25">
      <c r="A19" s="1">
        <v>240</v>
      </c>
      <c r="B19" s="1" t="s">
        <v>40</v>
      </c>
      <c r="AI19" s="1" t="str">
        <f t="shared" si="0"/>
        <v>insert into categoriamezzowfo (id,codice,descrizione) values (240,'240','servizi di illuminazione votiva');</v>
      </c>
    </row>
    <row r="20" spans="1:35" ht="9.75" customHeight="1" x14ac:dyDescent="0.25">
      <c r="A20" s="1">
        <v>250</v>
      </c>
      <c r="B20" s="1" t="s">
        <v>41</v>
      </c>
      <c r="AI20" s="1" t="str">
        <f t="shared" si="0"/>
        <v>insert into categoriamezzowfo (id,codice,descrizione) values (250,'250','manutenzioni ed abbonamenti');</v>
      </c>
    </row>
    <row r="21" spans="1:35" ht="9.75" customHeight="1" x14ac:dyDescent="0.25">
      <c r="A21" s="1">
        <v>260</v>
      </c>
      <c r="B21" s="1" t="s">
        <v>42</v>
      </c>
      <c r="AI21" s="1" t="str">
        <f t="shared" si="0"/>
        <v>insert into categoriamezzowfo (id,codice,descrizione) values (260,'260','richieste diverse, segnalazioni, reclami');</v>
      </c>
    </row>
    <row r="22" spans="1:35" ht="9.75" customHeight="1" x14ac:dyDescent="0.25">
      <c r="A22" s="1">
        <v>300</v>
      </c>
      <c r="B22" s="1" t="s">
        <v>111</v>
      </c>
      <c r="AI22" s="1" t="str">
        <f t="shared" si="0"/>
        <v>insert into categoriamezzowfo (id,codice,descrizione) values (300,'300','organizzazione servizi funebri');</v>
      </c>
    </row>
    <row r="24" spans="1:35" ht="9.75" customHeight="1" x14ac:dyDescent="0.25">
      <c r="B24" s="1" t="s">
        <v>108</v>
      </c>
      <c r="G24" s="1" t="s">
        <v>37</v>
      </c>
    </row>
    <row r="25" spans="1:35" ht="9.75" customHeight="1" x14ac:dyDescent="0.25">
      <c r="A25" s="1">
        <v>100</v>
      </c>
      <c r="B25" s="1" t="str">
        <f>CONCATENATE("(arrivo) servizio funebre con sepoltura cadavere in cimitero di ",D1)</f>
        <v>(arrivo) servizio funebre con sepoltura cadavere in cimitero di CITTA''</v>
      </c>
      <c r="G25" s="1">
        <v>100</v>
      </c>
      <c r="AI25" s="1" t="str">
        <f t="shared" ref="AI25:AI44" si="1">CONCATENATE("insert into mezzowfo (id,codice,descrizione,idcategoriamezzowfo) values (",A25,",'",TEXT(A25,"000"),"','",B25,"',",,G25,");")</f>
        <v>insert into mezzowfo (id,codice,descrizione,idcategoriamezzowfo) values (100,'100','(arrivo) servizio funebre con sepoltura cadavere in cimitero di CITTA''',100);</v>
      </c>
    </row>
    <row r="26" spans="1:35" ht="9.75" customHeight="1" x14ac:dyDescent="0.25">
      <c r="A26" s="1">
        <v>120</v>
      </c>
      <c r="B26" s="1" t="str">
        <f>CONCATENATE("(arrivo) servizio funebre per cremazione ",A63," ",D1," (ceneri ovunque destinate)")</f>
        <v>(arrivo) servizio funebre per cremazione  CITTA'' (ceneri ovunque destinate)</v>
      </c>
      <c r="G26" s="1">
        <v>100</v>
      </c>
      <c r="AI26" s="1" t="str">
        <f t="shared" si="1"/>
        <v>insert into mezzowfo (id,codice,descrizione,idcategoriamezzowfo) values (120,'120','(arrivo) servizio funebre per cremazione  CITTA'' (ceneri ovunque destinate)',100);</v>
      </c>
    </row>
    <row r="27" spans="1:35" ht="9.75" customHeight="1" x14ac:dyDescent="0.25">
      <c r="A27" s="1">
        <v>130</v>
      </c>
      <c r="B27" s="1" t="str">
        <f>B82</f>
        <v>trasporto preliminare cassa aperta</v>
      </c>
      <c r="G27" s="1">
        <v>100</v>
      </c>
      <c r="AI27" s="1" t="str">
        <f t="shared" si="1"/>
        <v>insert into mezzowfo (id,codice,descrizione,idcategoriamezzowfo) values (130,'130','trasporto preliminare cassa aperta',100);</v>
      </c>
    </row>
    <row r="28" spans="1:35" ht="9.75" customHeight="1" x14ac:dyDescent="0.25">
      <c r="A28" s="1">
        <v>140</v>
      </c>
      <c r="B28" s="1" t="str">
        <f>CONCATENATE("arrivo resti o ceneri per sepoltura in cimitero di ",D1)</f>
        <v>arrivo resti o ceneri per sepoltura in cimitero di CITTA''</v>
      </c>
      <c r="G28" s="1">
        <v>100</v>
      </c>
      <c r="AI28" s="1" t="str">
        <f t="shared" si="1"/>
        <v>insert into mezzowfo (id,codice,descrizione,idcategoriamezzowfo) values (140,'140','arrivo resti o ceneri per sepoltura in cimitero di CITTA''',100);</v>
      </c>
    </row>
    <row r="29" spans="1:35" ht="9.75" customHeight="1" x14ac:dyDescent="0.25">
      <c r="A29" s="1">
        <v>146</v>
      </c>
      <c r="B29" s="1" t="str">
        <f>CONCATENATE("arrivo resti per cremazione a ",D1)</f>
        <v>arrivo resti per cremazione a CITTA''</v>
      </c>
      <c r="G29" s="1">
        <v>100</v>
      </c>
      <c r="AI29" s="1" t="str">
        <f t="shared" si="1"/>
        <v>insert into mezzowfo (id,codice,descrizione,idcategoriamezzowfo) values (146,'146','arrivo resti per cremazione a CITTA''',100);</v>
      </c>
    </row>
    <row r="30" spans="1:35" ht="9.75" customHeight="1" x14ac:dyDescent="0.25">
      <c r="A30" s="1">
        <v>150</v>
      </c>
      <c r="B30" s="1" t="s">
        <v>129</v>
      </c>
      <c r="G30" s="1">
        <v>100</v>
      </c>
      <c r="AI30" s="1" t="str">
        <f t="shared" si="1"/>
        <v>insert into mezzowfo (id,codice,descrizione,idcategoriamezzowfo) values (150,'150','(partenza) servizio funebre per sepoltura/cremazione fuori comune (ceneri ovunque destinate)',100);</v>
      </c>
    </row>
    <row r="31" spans="1:35" ht="9.75" customHeight="1" x14ac:dyDescent="0.25">
      <c r="A31" s="1">
        <v>170</v>
      </c>
      <c r="B31" s="1" t="s">
        <v>152</v>
      </c>
      <c r="G31" s="1">
        <v>100</v>
      </c>
      <c r="AI31" s="1" t="str">
        <f t="shared" si="1"/>
        <v>insert into mezzowfo (id,codice,descrizione,idcategoriamezzowfo) values (170,'170','spostamento - esumazione/estumulazione/traslazione',100);</v>
      </c>
    </row>
    <row r="32" spans="1:35" ht="9.75" customHeight="1" x14ac:dyDescent="0.25">
      <c r="A32" s="1">
        <v>190</v>
      </c>
      <c r="B32" s="1" t="s">
        <v>141</v>
      </c>
      <c r="G32" s="1">
        <v>100</v>
      </c>
      <c r="AI32" s="1" t="str">
        <f t="shared" si="1"/>
        <v>insert into mezzowfo (id,codice,descrizione,idcategoriamezzowfo) values (190,'190','censimento - caricamento dati defunto',100);</v>
      </c>
    </row>
    <row r="33" spans="1:35" ht="9.75" customHeight="1" x14ac:dyDescent="0.25">
      <c r="A33" s="1">
        <v>195</v>
      </c>
      <c r="B33" s="1" t="s">
        <v>165</v>
      </c>
      <c r="G33" s="1">
        <v>100</v>
      </c>
      <c r="AI33" s="1" t="str">
        <f t="shared" si="1"/>
        <v>insert into mezzowfo (id,codice,descrizione,idcategoriamezzowfo) values (195,'195','prenotazione crematorio',100);</v>
      </c>
    </row>
    <row r="34" spans="1:35" ht="9.75" customHeight="1" x14ac:dyDescent="0.25">
      <c r="A34" s="1">
        <v>200</v>
      </c>
      <c r="B34" s="1" t="s">
        <v>43</v>
      </c>
      <c r="G34" s="1">
        <v>200</v>
      </c>
      <c r="AI34" s="1" t="str">
        <f t="shared" si="1"/>
        <v>insert into mezzowfo (id,codice,descrizione,idcategoriamezzowfo) values (200,'200','uso sala commiato',200);</v>
      </c>
    </row>
    <row r="35" spans="1:35" ht="9.75" customHeight="1" x14ac:dyDescent="0.25">
      <c r="A35" s="1">
        <v>205</v>
      </c>
      <c r="B35" s="1" t="s">
        <v>44</v>
      </c>
      <c r="G35" s="1">
        <v>200</v>
      </c>
      <c r="AI35" s="1" t="str">
        <f t="shared" si="1"/>
        <v>insert into mezzowfo (id,codice,descrizione,idcategoriamezzowfo) values (205,'205','uso sala vestizione',200);</v>
      </c>
    </row>
    <row r="36" spans="1:35" ht="9.75" customHeight="1" x14ac:dyDescent="0.25">
      <c r="A36" s="1">
        <v>210</v>
      </c>
      <c r="B36" s="1" t="s">
        <v>47</v>
      </c>
      <c r="G36" s="1">
        <v>210</v>
      </c>
      <c r="AI36" s="1" t="str">
        <f t="shared" si="1"/>
        <v>insert into mezzowfo (id,codice,descrizione,idcategoriamezzowfo) values (210,'210','orari di cremazione',210);</v>
      </c>
    </row>
    <row r="37" spans="1:35" ht="9.75" customHeight="1" x14ac:dyDescent="0.25">
      <c r="A37" s="1">
        <v>215</v>
      </c>
      <c r="B37" s="1" t="s">
        <v>48</v>
      </c>
      <c r="G37" s="1">
        <v>210</v>
      </c>
      <c r="AI37" s="1" t="str">
        <f t="shared" si="1"/>
        <v>insert into mezzowfo (id,codice,descrizione,idcategoriamezzowfo) values (215,'215','orari utilizzo sala tv',210);</v>
      </c>
    </row>
    <row r="38" spans="1:35" ht="9.75" customHeight="1" x14ac:dyDescent="0.25">
      <c r="A38" s="1">
        <v>220</v>
      </c>
      <c r="B38" s="1" t="s">
        <v>49</v>
      </c>
      <c r="G38" s="1">
        <v>220</v>
      </c>
      <c r="AI38" s="1" t="str">
        <f t="shared" si="1"/>
        <v>insert into mezzowfo (id,codice,descrizione,idcategoriamezzowfo) values (220,'220','ritiro marmi',220);</v>
      </c>
    </row>
    <row r="39" spans="1:35" ht="9.75" customHeight="1" x14ac:dyDescent="0.25">
      <c r="A39" s="1">
        <v>225</v>
      </c>
      <c r="B39" s="1" t="s">
        <v>50</v>
      </c>
      <c r="G39" s="1">
        <v>220</v>
      </c>
      <c r="AI39" s="1" t="str">
        <f t="shared" si="1"/>
        <v>insert into mezzowfo (id,codice,descrizione,idcategoriamezzowfo) values (225,'225','consegna marmi',220);</v>
      </c>
    </row>
    <row r="40" spans="1:35" ht="9.75" customHeight="1" x14ac:dyDescent="0.25">
      <c r="A40" s="1">
        <v>230</v>
      </c>
      <c r="B40" s="1" t="s">
        <v>77</v>
      </c>
      <c r="G40" s="1">
        <v>230</v>
      </c>
      <c r="AI40" s="1" t="str">
        <f t="shared" si="1"/>
        <v>insert into mezzowfo (id,codice,descrizione,idcategoriamezzowfo) values (230,'230','concessione/rinnovo/subentro',230);</v>
      </c>
    </row>
    <row r="41" spans="1:35" ht="9.75" customHeight="1" x14ac:dyDescent="0.25">
      <c r="A41" s="1">
        <v>240</v>
      </c>
      <c r="B41" s="1" t="s">
        <v>99</v>
      </c>
      <c r="G41" s="1">
        <v>240</v>
      </c>
      <c r="AI41" s="1" t="str">
        <f t="shared" si="1"/>
        <v>insert into mezzowfo (id,codice,descrizione,idcategoriamezzowfo) values (240,'240','richiesta di allaccio/slaccio/riparazione luce votiva',240);</v>
      </c>
    </row>
    <row r="42" spans="1:35" ht="9.75" customHeight="1" x14ac:dyDescent="0.25">
      <c r="A42" s="1">
        <v>250</v>
      </c>
      <c r="B42" s="1" t="s">
        <v>110</v>
      </c>
      <c r="G42" s="1">
        <v>250</v>
      </c>
      <c r="AI42" s="1" t="str">
        <f t="shared" si="1"/>
        <v>insert into mezzowfo (id,codice,descrizione,idcategoriamezzowfo) values (250,'250','richiesta attivazione/cessazione/variazione manutenzioni/quote associative',250);</v>
      </c>
    </row>
    <row r="43" spans="1:35" ht="9.75" customHeight="1" x14ac:dyDescent="0.25">
      <c r="A43" s="1">
        <v>260</v>
      </c>
      <c r="B43" s="1" t="s">
        <v>78</v>
      </c>
      <c r="G43" s="1">
        <v>260</v>
      </c>
      <c r="AI43" s="1" t="str">
        <f t="shared" si="1"/>
        <v>insert into mezzowfo (id,codice,descrizione,idcategoriamezzowfo) values (260,'260','permessi, segnalazioni e reclami',260);</v>
      </c>
    </row>
    <row r="44" spans="1:35" ht="9.75" customHeight="1" x14ac:dyDescent="0.25">
      <c r="A44" s="1">
        <v>300</v>
      </c>
      <c r="B44" s="1" t="s">
        <v>112</v>
      </c>
      <c r="G44" s="1">
        <v>300</v>
      </c>
      <c r="AI44" s="1" t="str">
        <f t="shared" si="1"/>
        <v>insert into mezzowfo (id,codice,descrizione,idcategoriamezzowfo) values (300,'300','organizzazione servizio funebre',300);</v>
      </c>
    </row>
    <row r="46" spans="1:35" ht="9.75" customHeight="1" x14ac:dyDescent="0.25">
      <c r="B46" s="1" t="s">
        <v>170</v>
      </c>
    </row>
    <row r="47" spans="1:35" ht="9.75" customHeight="1" x14ac:dyDescent="0.25">
      <c r="A47" s="1">
        <v>1</v>
      </c>
      <c r="B47" s="1" t="s">
        <v>130</v>
      </c>
      <c r="AI47" s="1" t="str">
        <f>CONCATENATE("insert into categoriafase (id,codice,descrizione,posizione) values (",A47,",'",TEXT(A47,"000"),"','",B47,"',1",");")</f>
        <v>insert into categoriafase (id,codice,descrizione,posizione) values (1,'001','USCITA',1);</v>
      </c>
    </row>
    <row r="48" spans="1:35" ht="9.75" customHeight="1" x14ac:dyDescent="0.25">
      <c r="A48" s="1">
        <v>2</v>
      </c>
      <c r="B48" s="1" t="s">
        <v>131</v>
      </c>
      <c r="AI48" s="1" t="str">
        <f>CONCATENATE("insert into categoriafase (id,codice,descrizione,posizione) values (",A48,",'",TEXT(A48,"000"),"','",B48,"',2",");")</f>
        <v>insert into categoriafase (id,codice,descrizione,posizione) values (2,'002','ENTRATA',2);</v>
      </c>
    </row>
    <row r="49" spans="1:35" ht="9.75" customHeight="1" x14ac:dyDescent="0.25">
      <c r="A49" s="1">
        <v>3</v>
      </c>
      <c r="B49" s="1" t="s">
        <v>162</v>
      </c>
      <c r="AI49" s="1" t="str">
        <f t="shared" ref="AI47:AI49" si="2">CONCATENATE("insert into categoriafase (id,codice,descrizione,posizione) values (",A49,",'",TEXT(A49,"000"),"','",B49,"',0",");")</f>
        <v>insert into categoriafase (id,codice,descrizione,posizione) values (3,'003','RIDUZIONE (INUTILE)',0);</v>
      </c>
    </row>
    <row r="50" spans="1:35" ht="9.75" customHeight="1" x14ac:dyDescent="0.25">
      <c r="A50" s="1">
        <v>4</v>
      </c>
      <c r="B50" s="1" t="s">
        <v>132</v>
      </c>
      <c r="AI50" s="1" t="str">
        <f>CONCATENATE("insert into categoriafase (id,codice,descrizione,posizione) values (",A50,",'",TEXT(A50,"000"),"','",B50,"',0",");")</f>
        <v>insert into categoriafase (id,codice,descrizione,posizione) values (4,'004','TRASPORTO',0);</v>
      </c>
    </row>
    <row r="52" spans="1:35" ht="9.75" customHeight="1" x14ac:dyDescent="0.25">
      <c r="B52" s="1" t="s">
        <v>171</v>
      </c>
    </row>
    <row r="53" spans="1:35" ht="9.75" customHeight="1" x14ac:dyDescent="0.25">
      <c r="A53" s="1">
        <v>1</v>
      </c>
      <c r="B53" s="1" t="s">
        <v>133</v>
      </c>
      <c r="AI53" s="1" t="str">
        <f>CONCATENATE("insert into categoriacostruzione (id,codice,descrizione) values (",A53,",'",TEXT(A53,"000"),"','",B53,"'",");")</f>
        <v>insert into categoriacostruzione (id,codice,descrizione) values (1,'001','MURATURA');</v>
      </c>
    </row>
    <row r="54" spans="1:35" ht="9.75" customHeight="1" x14ac:dyDescent="0.25">
      <c r="A54" s="1">
        <v>2</v>
      </c>
      <c r="B54" s="1" t="s">
        <v>134</v>
      </c>
      <c r="AI54" s="1" t="str">
        <f>CONCATENATE("insert into categoriacostruzione (id,codice,descrizione) values (",A54,",'",TEXT(A54,"000"),"','",B54,"'",");")</f>
        <v>insert into categoriacostruzione (id,codice,descrizione) values (2,'002','TERRA');</v>
      </c>
    </row>
    <row r="55" spans="1:35" ht="9.75" customHeight="1" x14ac:dyDescent="0.25">
      <c r="A55" s="1">
        <v>3</v>
      </c>
      <c r="B55" s="1" t="s">
        <v>135</v>
      </c>
      <c r="AI55" s="1" t="str">
        <f>CONCATENATE("insert into categoriacostruzione (id,codice,descrizione) values (",A55,",'",TEXT(A55,"000"),"','",B55,"'",");")</f>
        <v>insert into categoriacostruzione (id,codice,descrizione) values (3,'003','DEPOSITO');</v>
      </c>
    </row>
    <row r="56" spans="1:35" ht="9.75" customHeight="1" x14ac:dyDescent="0.25">
      <c r="A56" s="1">
        <v>4</v>
      </c>
      <c r="B56" s="1" t="s">
        <v>136</v>
      </c>
      <c r="AI56" s="1" t="str">
        <f>CONCATENATE("insert into categoriacostruzione (id,codice,descrizione) values (",A56,",'",TEXT(A56,"000"),"','",B56,"'",");")</f>
        <v>insert into categoriacostruzione (id,codice,descrizione) values (4,'004','FUORI CIMITERO COMUNALE');</v>
      </c>
    </row>
    <row r="57" spans="1:35" ht="9.75" customHeight="1" x14ac:dyDescent="0.25">
      <c r="A57" s="1">
        <v>5</v>
      </c>
      <c r="B57" s="1" t="s">
        <v>161</v>
      </c>
      <c r="AI57" s="1" t="str">
        <f>CONCATENATE("insert into categoriacostruzione (id,codice,descrizione) values (",A57,",'",TEXT(A57,"000"),"','",B57,"'",");")</f>
        <v>insert into categoriacostruzione (id,codice,descrizione) values (5,'005','CREMATORIO');</v>
      </c>
    </row>
    <row r="62" spans="1:35" ht="9.75" customHeight="1" x14ac:dyDescent="0.25">
      <c r="A62" s="33"/>
      <c r="B62" s="33"/>
      <c r="C62" s="33"/>
      <c r="D62" s="33"/>
      <c r="E62" s="33"/>
      <c r="F62" s="33"/>
      <c r="G62" s="33"/>
      <c r="AI62" s="32" t="s">
        <v>176</v>
      </c>
    </row>
    <row r="63" spans="1:35" ht="9.75" customHeight="1" x14ac:dyDescent="0.25">
      <c r="H63" s="31" t="s">
        <v>137</v>
      </c>
      <c r="I63" s="31"/>
      <c r="J63" s="31"/>
      <c r="K63" s="31"/>
      <c r="L63" s="31"/>
      <c r="M63" s="31"/>
      <c r="AI63" s="1" t="s">
        <v>174</v>
      </c>
    </row>
    <row r="64" spans="1:35" ht="9.75" customHeight="1" x14ac:dyDescent="0.25">
      <c r="A64" s="31" t="s">
        <v>127</v>
      </c>
      <c r="B64" s="1" t="s">
        <v>52</v>
      </c>
      <c r="D64" s="1" t="s">
        <v>113</v>
      </c>
      <c r="G64" s="34" t="s">
        <v>53</v>
      </c>
      <c r="H64" s="31" t="s">
        <v>140</v>
      </c>
      <c r="I64" s="13" t="s">
        <v>138</v>
      </c>
      <c r="J64" s="13" t="s">
        <v>139</v>
      </c>
      <c r="M64" s="36" t="s">
        <v>164</v>
      </c>
    </row>
    <row r="65" spans="1:35" ht="9.75" customHeight="1" x14ac:dyDescent="0.25">
      <c r="A65" s="31">
        <v>50</v>
      </c>
      <c r="B65" s="1" t="s">
        <v>6</v>
      </c>
      <c r="C65" s="16"/>
      <c r="D65" s="16"/>
      <c r="E65" s="16"/>
      <c r="F65" s="16"/>
      <c r="G65" s="16">
        <v>0</v>
      </c>
      <c r="H65" s="31">
        <v>50</v>
      </c>
      <c r="I65" s="13">
        <v>1</v>
      </c>
      <c r="J65" s="40">
        <v>1</v>
      </c>
      <c r="K65" s="25"/>
      <c r="L65" s="37">
        <v>3</v>
      </c>
      <c r="M65" s="1">
        <v>3</v>
      </c>
      <c r="U65" s="1"/>
      <c r="AI65" s="1" t="str">
        <f>CONCATENATE("insert into tipofase(id,codice,descrizione,idmezzowfo,categoriafase,categoriacostruzione) values (",A65,",'",TEXT(A65,"000"),"','",B65,"',",G65,",",I65,",",J65,");")</f>
        <v>insert into tipofase(id,codice,descrizione,idmezzowfo,categoriafase,categoriacostruzione) values (50,'050','estumulazione',0,1,1);</v>
      </c>
    </row>
    <row r="66" spans="1:35" ht="9.75" customHeight="1" x14ac:dyDescent="0.25">
      <c r="A66" s="31">
        <v>52</v>
      </c>
      <c r="B66" s="1" t="s">
        <v>7</v>
      </c>
      <c r="C66" s="16"/>
      <c r="D66" s="16"/>
      <c r="E66" s="16"/>
      <c r="F66" s="16"/>
      <c r="G66" s="16">
        <v>0</v>
      </c>
      <c r="H66" s="31">
        <v>52</v>
      </c>
      <c r="I66" s="13">
        <v>1</v>
      </c>
      <c r="J66" s="40">
        <v>1</v>
      </c>
      <c r="K66" s="25"/>
      <c r="L66" s="37">
        <v>1001</v>
      </c>
      <c r="U66" s="1"/>
      <c r="AI66" s="1" t="str">
        <f>CONCATENATE("insert into tipofase(id,codice,descrizione,idmezzowfo,categoriafase,categoriacostruzione) values (",A66,",'",TEXT(A66,"000"),"','",B66,"',",G66,",",I66,",",J66,");")</f>
        <v>insert into tipofase(id,codice,descrizione,idmezzowfo,categoriafase,categoriacostruzione) values (52,'052','apertura sepoltura per traslazione',0,1,1);</v>
      </c>
    </row>
    <row r="67" spans="1:35" ht="9.75" customHeight="1" x14ac:dyDescent="0.25">
      <c r="A67" s="31">
        <v>54</v>
      </c>
      <c r="B67" s="1" t="s">
        <v>5</v>
      </c>
      <c r="C67" s="16"/>
      <c r="D67" s="16"/>
      <c r="E67" s="16"/>
      <c r="F67" s="16"/>
      <c r="G67" s="16">
        <v>0</v>
      </c>
      <c r="H67" s="31">
        <v>54</v>
      </c>
      <c r="I67" s="13">
        <v>1</v>
      </c>
      <c r="J67" s="40">
        <v>2</v>
      </c>
      <c r="K67" s="25"/>
      <c r="L67" s="37">
        <v>8</v>
      </c>
      <c r="U67" s="1"/>
      <c r="AI67" s="1" t="str">
        <f>CONCATENATE("insert into tipofase(id,codice,descrizione,idmezzowfo,categoriafase,categoriacostruzione) values (",A67,",'",TEXT(A67,"000"),"','",B67,"',",G67,",",I67,",",J67,");")</f>
        <v>insert into tipofase(id,codice,descrizione,idmezzowfo,categoriafase,categoriacostruzione) values (54,'054','esumazione',0,1,2);</v>
      </c>
    </row>
    <row r="68" spans="1:35" ht="9.75" customHeight="1" x14ac:dyDescent="0.25">
      <c r="A68" s="31">
        <v>56</v>
      </c>
      <c r="B68" s="1" t="s">
        <v>83</v>
      </c>
      <c r="C68" s="16"/>
      <c r="D68" s="16"/>
      <c r="E68" s="16"/>
      <c r="F68" s="16"/>
      <c r="G68" s="16">
        <v>0</v>
      </c>
      <c r="H68" s="31">
        <v>56</v>
      </c>
      <c r="I68" s="13">
        <v>1</v>
      </c>
      <c r="J68" s="40">
        <v>3</v>
      </c>
      <c r="K68" s="25"/>
      <c r="L68" s="37">
        <v>2</v>
      </c>
      <c r="U68" s="1"/>
      <c r="AI68" s="1" t="str">
        <f>CONCATENATE("insert into tipofase(id,codice,descrizione,idmezzowfo,categoriafase,categoriacostruzione) values (",A68,",'",TEXT(A68,"000"),"','",B68,"',",G68,",",I68,",",J68,");")</f>
        <v>insert into tipofase(id,codice,descrizione,idmezzowfo,categoriafase,categoriacostruzione) values (56,'056','rimozione',0,1,3);</v>
      </c>
    </row>
    <row r="69" spans="1:35" ht="9.75" customHeight="1" x14ac:dyDescent="0.25">
      <c r="A69" s="31">
        <v>64</v>
      </c>
      <c r="B69" s="1" t="s">
        <v>144</v>
      </c>
      <c r="C69" s="16"/>
      <c r="D69" s="16"/>
      <c r="E69" s="16"/>
      <c r="F69" s="16"/>
      <c r="G69" s="16">
        <v>0</v>
      </c>
      <c r="H69" s="31">
        <v>64</v>
      </c>
      <c r="I69" s="13">
        <v>3</v>
      </c>
      <c r="J69" s="40">
        <v>0</v>
      </c>
      <c r="K69" s="25"/>
      <c r="L69" s="37">
        <v>14</v>
      </c>
      <c r="U69" s="1"/>
    </row>
    <row r="70" spans="1:35" ht="9.75" customHeight="1" x14ac:dyDescent="0.25">
      <c r="A70" s="31">
        <v>66</v>
      </c>
      <c r="B70" s="1" t="s">
        <v>2</v>
      </c>
      <c r="C70" s="16"/>
      <c r="D70" s="16"/>
      <c r="E70" s="16"/>
      <c r="F70" s="16"/>
      <c r="G70" s="16">
        <v>0</v>
      </c>
      <c r="H70" s="31">
        <v>66</v>
      </c>
      <c r="I70" s="13">
        <v>2</v>
      </c>
      <c r="J70" s="40">
        <v>0</v>
      </c>
      <c r="K70" s="25"/>
      <c r="L70" s="37">
        <v>18</v>
      </c>
      <c r="U70" s="1"/>
      <c r="AI70" s="1" t="str">
        <f t="shared" ref="AI70:AI77" si="3">CONCATENATE("insert into tipofase(id,codice,descrizione,idmezzowfo,categoriafase,categoriacostruzione) values (",A70,",'",TEXT(A70,"000"),"','",B70,"',",G70,",",I70,",",J70,");")</f>
        <v>insert into tipofase(id,codice,descrizione,idmezzowfo,categoriafase,categoriacostruzione) values (66,'066','cremazione',0,2,0);</v>
      </c>
    </row>
    <row r="71" spans="1:35" ht="9.75" customHeight="1" x14ac:dyDescent="0.25">
      <c r="A71" s="31">
        <v>70</v>
      </c>
      <c r="B71" s="1" t="s">
        <v>0</v>
      </c>
      <c r="C71" s="16"/>
      <c r="D71" s="16"/>
      <c r="E71" s="16"/>
      <c r="F71" s="16"/>
      <c r="G71" s="16">
        <v>0</v>
      </c>
      <c r="H71" s="31">
        <v>70</v>
      </c>
      <c r="I71" s="13">
        <v>2</v>
      </c>
      <c r="J71" s="40">
        <v>1</v>
      </c>
      <c r="K71" s="25"/>
      <c r="L71" s="37">
        <v>10</v>
      </c>
      <c r="U71" s="1"/>
      <c r="AI71" s="1" t="str">
        <f t="shared" si="3"/>
        <v>insert into tipofase(id,codice,descrizione,idmezzowfo,categoriafase,categoriacostruzione) values (70,'070','tumulazione',0,2,1);</v>
      </c>
    </row>
    <row r="72" spans="1:35" ht="9.75" customHeight="1" x14ac:dyDescent="0.25">
      <c r="A72" s="31">
        <v>72</v>
      </c>
      <c r="B72" s="1" t="s">
        <v>1</v>
      </c>
      <c r="C72" s="16"/>
      <c r="D72" s="16"/>
      <c r="E72" s="16"/>
      <c r="F72" s="16"/>
      <c r="G72" s="16">
        <v>0</v>
      </c>
      <c r="H72" s="31">
        <v>72</v>
      </c>
      <c r="I72" s="13">
        <v>2</v>
      </c>
      <c r="J72" s="40">
        <v>2</v>
      </c>
      <c r="K72" s="25"/>
      <c r="L72" s="37">
        <v>4</v>
      </c>
      <c r="U72" s="1"/>
      <c r="AI72" s="1" t="str">
        <f t="shared" si="3"/>
        <v>insert into tipofase(id,codice,descrizione,idmezzowfo,categoriafase,categoriacostruzione) values (72,'072','inumazione',0,2,2);</v>
      </c>
    </row>
    <row r="73" spans="1:35" ht="9.75" customHeight="1" x14ac:dyDescent="0.25">
      <c r="A73" s="31">
        <v>74</v>
      </c>
      <c r="B73" s="1" t="s">
        <v>56</v>
      </c>
      <c r="C73" s="16"/>
      <c r="D73" s="16"/>
      <c r="E73" s="16"/>
      <c r="F73" s="16"/>
      <c r="G73" s="16">
        <v>0</v>
      </c>
      <c r="H73" s="31">
        <v>74</v>
      </c>
      <c r="I73" s="13">
        <v>2</v>
      </c>
      <c r="J73" s="13">
        <v>3</v>
      </c>
      <c r="L73" s="37">
        <v>1</v>
      </c>
      <c r="U73" s="1"/>
      <c r="AI73" s="1" t="str">
        <f t="shared" si="3"/>
        <v>insert into tipofase(id,codice,descrizione,idmezzowfo,categoriafase,categoriacostruzione) values (74,'074','collocazione',0,2,3);</v>
      </c>
    </row>
    <row r="74" spans="1:35" ht="9.75" customHeight="1" x14ac:dyDescent="0.25">
      <c r="A74" s="31">
        <v>76</v>
      </c>
      <c r="B74" s="1" t="s">
        <v>57</v>
      </c>
      <c r="C74" s="16"/>
      <c r="D74" s="16"/>
      <c r="E74" s="16"/>
      <c r="F74" s="16"/>
      <c r="G74" s="16">
        <v>0</v>
      </c>
      <c r="H74" s="31">
        <v>76</v>
      </c>
      <c r="I74" s="13">
        <v>2</v>
      </c>
      <c r="J74" s="13">
        <v>4</v>
      </c>
      <c r="L74" s="37">
        <v>16</v>
      </c>
      <c r="U74" s="1"/>
      <c r="AI74" s="1" t="str">
        <f t="shared" si="3"/>
        <v>insert into tipofase(id,codice,descrizione,idmezzowfo,categoriafase,categoriacostruzione) values (76,'076','partenza',0,2,4);</v>
      </c>
    </row>
    <row r="75" spans="1:35" ht="9.75" customHeight="1" x14ac:dyDescent="0.25">
      <c r="A75" s="31">
        <v>78</v>
      </c>
      <c r="B75" s="1" t="s">
        <v>3</v>
      </c>
      <c r="C75" s="16"/>
      <c r="D75" s="16"/>
      <c r="E75" s="16"/>
      <c r="F75" s="16"/>
      <c r="G75" s="16">
        <v>0</v>
      </c>
      <c r="H75" s="31">
        <v>78</v>
      </c>
      <c r="I75" s="13">
        <v>2</v>
      </c>
      <c r="J75" s="13">
        <v>4</v>
      </c>
      <c r="L75" s="37">
        <v>5</v>
      </c>
      <c r="U75" s="1"/>
      <c r="AI75" s="1" t="str">
        <f t="shared" si="3"/>
        <v>insert into tipofase(id,codice,descrizione,idmezzowfo,categoriafase,categoriacostruzione) values (78,'078','affido',0,2,4);</v>
      </c>
    </row>
    <row r="76" spans="1:35" ht="9.75" customHeight="1" x14ac:dyDescent="0.25">
      <c r="A76" s="31">
        <v>80</v>
      </c>
      <c r="B76" s="1" t="s">
        <v>4</v>
      </c>
      <c r="C76" s="16"/>
      <c r="D76" s="16"/>
      <c r="E76" s="16"/>
      <c r="F76" s="16"/>
      <c r="G76" s="16">
        <v>0</v>
      </c>
      <c r="H76" s="31">
        <v>80</v>
      </c>
      <c r="I76" s="13">
        <v>2</v>
      </c>
      <c r="J76" s="13">
        <v>4</v>
      </c>
      <c r="L76" s="37">
        <v>20</v>
      </c>
      <c r="U76" s="1"/>
      <c r="AI76" s="1" t="str">
        <f t="shared" si="3"/>
        <v>insert into tipofase(id,codice,descrizione,idmezzowfo,categoriafase,categoriacostruzione) values (80,'080','dispersione',0,2,4);</v>
      </c>
    </row>
    <row r="77" spans="1:35" ht="9.75" customHeight="1" x14ac:dyDescent="0.25">
      <c r="A77" s="31">
        <v>82</v>
      </c>
      <c r="B77" s="1" t="s">
        <v>147</v>
      </c>
      <c r="C77" s="16"/>
      <c r="D77" s="16"/>
      <c r="E77" s="16"/>
      <c r="F77" s="16"/>
      <c r="G77" s="16">
        <v>0</v>
      </c>
      <c r="H77" s="31">
        <v>82</v>
      </c>
      <c r="I77" s="13">
        <v>2</v>
      </c>
      <c r="J77" s="13">
        <v>4</v>
      </c>
      <c r="L77" s="37">
        <v>1004</v>
      </c>
      <c r="U77" s="1"/>
      <c r="AI77" s="1" t="str">
        <f t="shared" si="3"/>
        <v>insert into tipofase(id,codice,descrizione,idmezzowfo,categoriafase,categoriacostruzione) values (82,'082','deposito in ossario comune',0,2,4);</v>
      </c>
    </row>
    <row r="78" spans="1:35" ht="9.75" customHeight="1" x14ac:dyDescent="0.25">
      <c r="A78" s="44"/>
      <c r="B78" s="20"/>
      <c r="C78" s="20"/>
      <c r="D78" s="20"/>
      <c r="E78" s="20"/>
      <c r="F78" s="20"/>
      <c r="G78" s="20"/>
      <c r="H78" s="44"/>
      <c r="I78" s="20"/>
      <c r="J78" s="20"/>
      <c r="K78" s="20"/>
      <c r="L78" s="45"/>
      <c r="U78" s="1"/>
    </row>
    <row r="79" spans="1:35" ht="9.75" customHeight="1" x14ac:dyDescent="0.25">
      <c r="A79" s="44"/>
      <c r="B79" s="20" t="s">
        <v>172</v>
      </c>
      <c r="C79" s="20"/>
      <c r="D79" s="20"/>
      <c r="E79" s="20"/>
      <c r="F79" s="20"/>
      <c r="G79" s="20"/>
      <c r="H79" s="44"/>
      <c r="I79" s="20"/>
      <c r="J79" s="20"/>
      <c r="K79" s="20"/>
      <c r="L79" s="45"/>
      <c r="U79" s="1"/>
      <c r="AI79" s="32" t="s">
        <v>175</v>
      </c>
    </row>
    <row r="80" spans="1:35" ht="9.75" customHeight="1" x14ac:dyDescent="0.25">
      <c r="A80" s="31">
        <v>100</v>
      </c>
      <c r="B80" s="6" t="str">
        <f>CONCATENATE("servizio funebre con sepoltura in cimitero di ",$D$1)</f>
        <v>servizio funebre con sepoltura in cimitero di CITTA''</v>
      </c>
      <c r="C80" s="6"/>
      <c r="D80" s="6"/>
      <c r="E80" s="6"/>
      <c r="F80" s="6"/>
      <c r="G80" s="6">
        <v>100</v>
      </c>
      <c r="H80" s="31">
        <v>100</v>
      </c>
      <c r="I80" s="13">
        <v>0</v>
      </c>
      <c r="J80" s="13">
        <v>0</v>
      </c>
      <c r="K80" s="28"/>
      <c r="L80" s="38">
        <v>110</v>
      </c>
      <c r="M80" s="28"/>
      <c r="W80" s="28"/>
      <c r="Z80" s="20"/>
      <c r="AI80" s="1" t="str">
        <f t="shared" ref="AI80:AI108" si="4">CONCATENATE("insert into tipofase(id,codice,descrizione,idmezzowfo,categoriafase,categoriacostruzione) values (",A80,",'",TEXT(A80,"000"),"','",B80,"',",G80,",",I80,",",J80,");")</f>
        <v>insert into tipofase(id,codice,descrizione,idmezzowfo,categoriafase,categoriacostruzione) values (100,'100','servizio funebre con sepoltura in cimitero di CITTA''',100,0,0);</v>
      </c>
    </row>
    <row r="81" spans="1:35" ht="9.75" customHeight="1" x14ac:dyDescent="0.25">
      <c r="A81" s="31">
        <v>120</v>
      </c>
      <c r="B81" s="6" t="str">
        <f>CONCATENATE("servizio funebre con cremazione a ",$D$1)</f>
        <v>servizio funebre con cremazione a CITTA''</v>
      </c>
      <c r="C81" s="6"/>
      <c r="D81" s="6"/>
      <c r="E81" s="6"/>
      <c r="F81" s="6"/>
      <c r="G81" s="6">
        <v>120</v>
      </c>
      <c r="H81" s="31">
        <v>120</v>
      </c>
      <c r="I81" s="13">
        <v>0</v>
      </c>
      <c r="J81" s="13">
        <v>0</v>
      </c>
      <c r="K81" s="28"/>
      <c r="L81" s="37">
        <v>120</v>
      </c>
      <c r="M81" s="28"/>
      <c r="U81" s="29"/>
      <c r="V81" s="28"/>
      <c r="W81" s="28"/>
      <c r="AI81" s="1" t="str">
        <f t="shared" si="4"/>
        <v>insert into tipofase(id,codice,descrizione,idmezzowfo,categoriafase,categoriacostruzione) values (120,'120','servizio funebre con cremazione a CITTA''',120,0,0);</v>
      </c>
    </row>
    <row r="82" spans="1:35" ht="9.75" customHeight="1" x14ac:dyDescent="0.25">
      <c r="A82" s="31">
        <v>130</v>
      </c>
      <c r="B82" s="6" t="s">
        <v>36</v>
      </c>
      <c r="C82" s="6"/>
      <c r="D82" s="6"/>
      <c r="E82" s="6"/>
      <c r="F82" s="6"/>
      <c r="G82" s="6">
        <v>130</v>
      </c>
      <c r="H82" s="31">
        <v>130</v>
      </c>
      <c r="I82" s="13">
        <v>0</v>
      </c>
      <c r="J82" s="13">
        <v>0</v>
      </c>
      <c r="K82" s="28"/>
      <c r="L82" s="37">
        <v>130</v>
      </c>
      <c r="M82" s="28"/>
      <c r="U82" s="29"/>
      <c r="V82" s="28"/>
      <c r="W82" s="28"/>
      <c r="AI82" s="1" t="str">
        <f t="shared" si="4"/>
        <v>insert into tipofase(id,codice,descrizione,idmezzowfo,categoriafase,categoriacostruzione) values (130,'130','trasporto preliminare cassa aperta',130,0,0);</v>
      </c>
    </row>
    <row r="83" spans="1:35" ht="9.75" customHeight="1" x14ac:dyDescent="0.25">
      <c r="A83" s="31">
        <v>140</v>
      </c>
      <c r="B83" s="6" t="str">
        <f>CONCATENATE("arrivo resti per sepoltura a ",$D$1)</f>
        <v>arrivo resti per sepoltura a CITTA''</v>
      </c>
      <c r="C83" s="6"/>
      <c r="D83" s="6"/>
      <c r="E83" s="6"/>
      <c r="F83" s="6"/>
      <c r="G83" s="6">
        <v>140</v>
      </c>
      <c r="H83" s="31">
        <v>140</v>
      </c>
      <c r="I83" s="13">
        <v>0</v>
      </c>
      <c r="J83" s="13">
        <v>0</v>
      </c>
      <c r="K83" s="28"/>
      <c r="L83" s="39">
        <v>140</v>
      </c>
      <c r="M83" s="28"/>
      <c r="U83" s="29"/>
      <c r="V83" s="28"/>
      <c r="W83" s="28"/>
      <c r="AI83" s="1" t="str">
        <f t="shared" si="4"/>
        <v>insert into tipofase(id,codice,descrizione,idmezzowfo,categoriafase,categoriacostruzione) values (140,'140','arrivo resti per sepoltura a CITTA''',140,0,0);</v>
      </c>
    </row>
    <row r="84" spans="1:35" ht="9.75" customHeight="1" x14ac:dyDescent="0.25">
      <c r="A84" s="31">
        <v>142</v>
      </c>
      <c r="B84" s="6" t="str">
        <f>CONCATENATE("arrivo ceneri per sepoltura in cimitero di ",$D$1)</f>
        <v>arrivo ceneri per sepoltura in cimitero di CITTA''</v>
      </c>
      <c r="C84" s="6"/>
      <c r="D84" s="6"/>
      <c r="E84" s="6"/>
      <c r="F84" s="6"/>
      <c r="G84" s="6">
        <v>140</v>
      </c>
      <c r="H84" s="31">
        <v>142</v>
      </c>
      <c r="I84" s="13">
        <v>0</v>
      </c>
      <c r="J84" s="13">
        <v>0</v>
      </c>
      <c r="K84" s="27"/>
      <c r="L84" s="39">
        <v>145</v>
      </c>
      <c r="M84" s="28"/>
      <c r="U84" s="29"/>
      <c r="V84" s="28"/>
      <c r="W84" s="28"/>
      <c r="AI84" s="1" t="str">
        <f t="shared" si="4"/>
        <v>insert into tipofase(id,codice,descrizione,idmezzowfo,categoriafase,categoriacostruzione) values (142,'142','arrivo ceneri per sepoltura in cimitero di CITTA''',140,0,0);</v>
      </c>
    </row>
    <row r="85" spans="1:35" ht="9.75" customHeight="1" x14ac:dyDescent="0.25">
      <c r="A85" s="31">
        <v>146</v>
      </c>
      <c r="B85" s="6" t="str">
        <f>CONCATENATE("arrivo resti per cremazione a ",$D$1)</f>
        <v>arrivo resti per cremazione a CITTA''</v>
      </c>
      <c r="C85" s="6"/>
      <c r="D85" s="6"/>
      <c r="E85" s="6"/>
      <c r="F85" s="6"/>
      <c r="G85" s="6">
        <v>146</v>
      </c>
      <c r="H85" s="31">
        <v>146</v>
      </c>
      <c r="I85" s="13">
        <v>0</v>
      </c>
      <c r="J85" s="13">
        <v>0</v>
      </c>
      <c r="K85" s="28"/>
      <c r="L85" s="37">
        <v>115</v>
      </c>
      <c r="M85" s="28"/>
      <c r="U85" s="29"/>
      <c r="V85" s="28"/>
      <c r="W85" s="28"/>
      <c r="AI85" s="1" t="str">
        <f t="shared" si="4"/>
        <v>insert into tipofase(id,codice,descrizione,idmezzowfo,categoriafase,categoriacostruzione) values (146,'146','arrivo resti per cremazione a CITTA''',146,0,0);</v>
      </c>
    </row>
    <row r="86" spans="1:35" ht="9.75" customHeight="1" x14ac:dyDescent="0.25">
      <c r="A86" s="31">
        <v>150</v>
      </c>
      <c r="B86" s="6" t="s">
        <v>54</v>
      </c>
      <c r="C86" s="6"/>
      <c r="D86" s="6"/>
      <c r="E86" s="6"/>
      <c r="F86" s="6"/>
      <c r="G86" s="6">
        <v>150</v>
      </c>
      <c r="H86" s="31">
        <v>150</v>
      </c>
      <c r="I86" s="13">
        <v>0</v>
      </c>
      <c r="J86" s="13">
        <v>0</v>
      </c>
      <c r="K86" s="28"/>
      <c r="L86" s="39">
        <v>150</v>
      </c>
      <c r="M86" s="28"/>
      <c r="U86" s="29"/>
      <c r="V86" s="28"/>
      <c r="W86" s="28"/>
      <c r="AI86" s="1" t="str">
        <f t="shared" si="4"/>
        <v>insert into tipofase(id,codice,descrizione,idmezzowfo,categoriafase,categoriacostruzione) values (150,'150','partenza servizio funebre per sepoltura fuori comune',150,0,0);</v>
      </c>
    </row>
    <row r="87" spans="1:35" ht="9.75" customHeight="1" x14ac:dyDescent="0.25">
      <c r="A87" s="31">
        <v>155</v>
      </c>
      <c r="B87" s="6" t="s">
        <v>55</v>
      </c>
      <c r="C87" s="6"/>
      <c r="D87" s="6"/>
      <c r="E87" s="6"/>
      <c r="F87" s="6"/>
      <c r="G87" s="6">
        <v>150</v>
      </c>
      <c r="H87" s="31">
        <v>155</v>
      </c>
      <c r="I87" s="13">
        <v>0</v>
      </c>
      <c r="J87" s="13">
        <v>0</v>
      </c>
      <c r="K87" s="28"/>
      <c r="L87" s="39">
        <v>155</v>
      </c>
      <c r="M87" s="28"/>
      <c r="U87" s="29"/>
      <c r="V87" s="28"/>
      <c r="W87" s="28"/>
      <c r="AI87" s="1" t="str">
        <f t="shared" si="4"/>
        <v>insert into tipofase(id,codice,descrizione,idmezzowfo,categoriafase,categoriacostruzione) values (155,'155','partenza servizio funebre per cremazione fuori comune',150,0,0);</v>
      </c>
    </row>
    <row r="88" spans="1:35" ht="9.75" customHeight="1" x14ac:dyDescent="0.25">
      <c r="A88" s="31">
        <v>158</v>
      </c>
      <c r="B88" s="6" t="s">
        <v>92</v>
      </c>
      <c r="C88" s="6"/>
      <c r="D88" s="6"/>
      <c r="E88" s="6"/>
      <c r="F88" s="6"/>
      <c r="G88" s="6">
        <v>150</v>
      </c>
      <c r="H88" s="31">
        <v>158</v>
      </c>
      <c r="I88" s="13">
        <v>0</v>
      </c>
      <c r="J88" s="13">
        <v>0</v>
      </c>
      <c r="K88" s="28"/>
      <c r="L88" s="37"/>
      <c r="M88" s="28"/>
      <c r="U88" s="29"/>
      <c r="V88" s="28"/>
      <c r="W88" s="28"/>
      <c r="AI88" s="1" t="str">
        <f t="shared" si="4"/>
        <v>insert into tipofase(id,codice,descrizione,idmezzowfo,categoriafase,categoriacostruzione) values (158,'158','transito - partenza dopo sosta per osservazione',150,0,0);</v>
      </c>
    </row>
    <row r="89" spans="1:35" ht="9.75" customHeight="1" x14ac:dyDescent="0.25">
      <c r="A89" s="31">
        <v>170</v>
      </c>
      <c r="B89" s="6" t="str">
        <f>CONCATENATE("spostamento con destinazione finale fuori dai cimiteri di ",D1)</f>
        <v>spostamento con destinazione finale fuori dai cimiteri di CITTA''</v>
      </c>
      <c r="C89" s="6"/>
      <c r="D89" s="6"/>
      <c r="E89" s="6"/>
      <c r="F89" s="6"/>
      <c r="G89" s="6">
        <v>170</v>
      </c>
      <c r="H89" s="31">
        <v>170</v>
      </c>
      <c r="I89" s="13">
        <v>0</v>
      </c>
      <c r="J89" s="13">
        <v>0</v>
      </c>
      <c r="K89" s="28"/>
      <c r="L89" s="39">
        <v>160</v>
      </c>
      <c r="M89" s="28"/>
      <c r="U89" s="29"/>
      <c r="V89" s="28"/>
      <c r="W89" s="28"/>
      <c r="AI89" s="1" t="str">
        <f t="shared" si="4"/>
        <v>insert into tipofase(id,codice,descrizione,idmezzowfo,categoriafase,categoriacostruzione) values (170,'170','spostamento con destinazione finale fuori dai cimiteri di CITTA''',170,0,0);</v>
      </c>
    </row>
    <row r="90" spans="1:35" ht="9.75" customHeight="1" x14ac:dyDescent="0.25">
      <c r="A90" s="31">
        <v>175</v>
      </c>
      <c r="B90" s="6" t="str">
        <f>CONCATENATE("spostamento con destinazione finale in cimitero di ",D1)</f>
        <v>spostamento con destinazione finale in cimitero di CITTA''</v>
      </c>
      <c r="C90" s="6"/>
      <c r="D90" s="6"/>
      <c r="E90" s="6"/>
      <c r="F90" s="6"/>
      <c r="G90" s="6">
        <v>170</v>
      </c>
      <c r="H90" s="31">
        <v>175</v>
      </c>
      <c r="I90" s="13">
        <v>0</v>
      </c>
      <c r="J90" s="13">
        <v>0</v>
      </c>
      <c r="K90" s="28"/>
      <c r="L90" s="39">
        <v>170</v>
      </c>
      <c r="M90" s="28"/>
      <c r="U90" s="29"/>
      <c r="V90" s="28"/>
      <c r="W90" s="28"/>
      <c r="AI90" s="1" t="str">
        <f t="shared" si="4"/>
        <v>insert into tipofase(id,codice,descrizione,idmezzowfo,categoriafase,categoriacostruzione) values (175,'175','spostamento con destinazione finale in cimitero di CITTA''',170,0,0);</v>
      </c>
    </row>
    <row r="91" spans="1:35" ht="9.75" customHeight="1" x14ac:dyDescent="0.25">
      <c r="A91" s="31">
        <v>190</v>
      </c>
      <c r="B91" s="6" t="s">
        <v>141</v>
      </c>
      <c r="C91" s="6"/>
      <c r="D91" s="6"/>
      <c r="E91" s="6"/>
      <c r="F91" s="6"/>
      <c r="G91" s="6">
        <v>190</v>
      </c>
      <c r="H91" s="31">
        <v>190</v>
      </c>
      <c r="I91" s="13">
        <v>0</v>
      </c>
      <c r="J91" s="13">
        <v>0</v>
      </c>
      <c r="K91" s="28"/>
      <c r="L91" s="39"/>
      <c r="M91" s="28"/>
      <c r="U91" s="29"/>
      <c r="V91" s="28"/>
      <c r="W91" s="28"/>
      <c r="AI91" s="1" t="str">
        <f t="shared" si="4"/>
        <v>insert into tipofase(id,codice,descrizione,idmezzowfo,categoriafase,categoriacostruzione) values (190,'190','censimento - caricamento dati defunto',190,0,0);</v>
      </c>
    </row>
    <row r="92" spans="1:35" ht="9.75" customHeight="1" x14ac:dyDescent="0.25">
      <c r="A92" s="31">
        <v>195</v>
      </c>
      <c r="B92" s="6" t="s">
        <v>165</v>
      </c>
      <c r="C92" s="6"/>
      <c r="D92" s="6"/>
      <c r="E92" s="6"/>
      <c r="F92" s="6"/>
      <c r="G92" s="6">
        <v>195</v>
      </c>
      <c r="H92" s="31">
        <v>195</v>
      </c>
      <c r="I92" s="13">
        <v>0</v>
      </c>
      <c r="J92" s="13">
        <v>0</v>
      </c>
      <c r="K92" s="28"/>
      <c r="L92" s="39"/>
      <c r="M92" s="28"/>
      <c r="U92" s="29"/>
      <c r="V92" s="28"/>
      <c r="W92" s="28"/>
      <c r="AI92" s="1" t="str">
        <f t="shared" si="4"/>
        <v>insert into tipofase(id,codice,descrizione,idmezzowfo,categoriafase,categoriacostruzione) values (195,'195','prenotazione crematorio',195,0,0);</v>
      </c>
    </row>
    <row r="93" spans="1:35" ht="9.75" customHeight="1" x14ac:dyDescent="0.25">
      <c r="A93" s="31">
        <v>200</v>
      </c>
      <c r="B93" s="6" t="s">
        <v>43</v>
      </c>
      <c r="C93" s="6"/>
      <c r="D93" s="6"/>
      <c r="E93" s="6"/>
      <c r="F93" s="6"/>
      <c r="G93" s="6">
        <v>200</v>
      </c>
      <c r="H93" s="31">
        <v>200</v>
      </c>
      <c r="I93" s="13">
        <v>0</v>
      </c>
      <c r="J93" s="13">
        <v>0</v>
      </c>
      <c r="L93" s="37"/>
      <c r="AI93" s="1" t="str">
        <f t="shared" si="4"/>
        <v>insert into tipofase(id,codice,descrizione,idmezzowfo,categoriafase,categoriacostruzione) values (200,'200','uso sala commiato',200,0,0);</v>
      </c>
    </row>
    <row r="94" spans="1:35" ht="9.75" customHeight="1" x14ac:dyDescent="0.25">
      <c r="A94" s="31">
        <v>205</v>
      </c>
      <c r="B94" s="6" t="s">
        <v>44</v>
      </c>
      <c r="C94" s="6"/>
      <c r="D94" s="6"/>
      <c r="E94" s="6"/>
      <c r="F94" s="6"/>
      <c r="G94" s="6">
        <v>205</v>
      </c>
      <c r="H94" s="31">
        <v>205</v>
      </c>
      <c r="I94" s="13">
        <v>0</v>
      </c>
      <c r="J94" s="13">
        <v>0</v>
      </c>
      <c r="L94" s="37"/>
      <c r="AI94" s="1" t="str">
        <f t="shared" si="4"/>
        <v>insert into tipofase(id,codice,descrizione,idmezzowfo,categoriafase,categoriacostruzione) values (205,'205','uso sala vestizione',205,0,0);</v>
      </c>
    </row>
    <row r="95" spans="1:35" ht="9.75" customHeight="1" x14ac:dyDescent="0.25">
      <c r="A95" s="31">
        <v>210</v>
      </c>
      <c r="B95" s="6" t="s">
        <v>47</v>
      </c>
      <c r="C95" s="6"/>
      <c r="D95" s="6"/>
      <c r="E95" s="6"/>
      <c r="F95" s="6"/>
      <c r="G95" s="6">
        <v>210</v>
      </c>
      <c r="H95" s="31">
        <v>210</v>
      </c>
      <c r="I95" s="13">
        <v>0</v>
      </c>
      <c r="J95" s="13">
        <v>0</v>
      </c>
      <c r="L95" s="37"/>
      <c r="AI95" s="1" t="str">
        <f t="shared" si="4"/>
        <v>insert into tipofase(id,codice,descrizione,idmezzowfo,categoriafase,categoriacostruzione) values (210,'210','orari di cremazione',210,0,0);</v>
      </c>
    </row>
    <row r="96" spans="1:35" ht="9.75" customHeight="1" x14ac:dyDescent="0.25">
      <c r="A96" s="31">
        <v>215</v>
      </c>
      <c r="B96" s="6" t="s">
        <v>48</v>
      </c>
      <c r="C96" s="6"/>
      <c r="D96" s="6"/>
      <c r="E96" s="6"/>
      <c r="F96" s="6"/>
      <c r="G96" s="6">
        <v>215</v>
      </c>
      <c r="H96" s="31">
        <v>215</v>
      </c>
      <c r="I96" s="13">
        <v>0</v>
      </c>
      <c r="J96" s="13">
        <v>0</v>
      </c>
      <c r="L96" s="37"/>
      <c r="AI96" s="1" t="str">
        <f t="shared" si="4"/>
        <v>insert into tipofase(id,codice,descrizione,idmezzowfo,categoriafase,categoriacostruzione) values (215,'215','orari utilizzo sala tv',215,0,0);</v>
      </c>
    </row>
    <row r="97" spans="1:35" ht="9.75" customHeight="1" x14ac:dyDescent="0.25">
      <c r="A97" s="31">
        <v>220</v>
      </c>
      <c r="B97" s="6" t="s">
        <v>49</v>
      </c>
      <c r="C97" s="6"/>
      <c r="D97" s="6"/>
      <c r="E97" s="6"/>
      <c r="F97" s="6"/>
      <c r="G97" s="6">
        <v>220</v>
      </c>
      <c r="H97" s="31">
        <v>220</v>
      </c>
      <c r="I97" s="13">
        <v>0</v>
      </c>
      <c r="J97" s="13">
        <v>0</v>
      </c>
      <c r="L97" s="37"/>
      <c r="AI97" s="1" t="str">
        <f t="shared" si="4"/>
        <v>insert into tipofase(id,codice,descrizione,idmezzowfo,categoriafase,categoriacostruzione) values (220,'220','ritiro marmi',220,0,0);</v>
      </c>
    </row>
    <row r="98" spans="1:35" ht="9.75" customHeight="1" x14ac:dyDescent="0.25">
      <c r="A98" s="31">
        <v>225</v>
      </c>
      <c r="B98" s="6" t="s">
        <v>50</v>
      </c>
      <c r="C98" s="6"/>
      <c r="D98" s="6"/>
      <c r="E98" s="6"/>
      <c r="F98" s="6"/>
      <c r="G98" s="6">
        <v>225</v>
      </c>
      <c r="H98" s="31">
        <v>225</v>
      </c>
      <c r="I98" s="13">
        <v>0</v>
      </c>
      <c r="J98" s="13">
        <v>0</v>
      </c>
      <c r="L98" s="37"/>
      <c r="AI98" s="1" t="str">
        <f t="shared" si="4"/>
        <v>insert into tipofase(id,codice,descrizione,idmezzowfo,categoriafase,categoriacostruzione) values (225,'225','consegna marmi',225,0,0);</v>
      </c>
    </row>
    <row r="99" spans="1:35" ht="9.75" customHeight="1" x14ac:dyDescent="0.25">
      <c r="A99" s="31">
        <v>230</v>
      </c>
      <c r="B99" s="16" t="s">
        <v>75</v>
      </c>
      <c r="C99" s="16"/>
      <c r="D99" s="16"/>
      <c r="E99" s="16"/>
      <c r="F99" s="16"/>
      <c r="G99" s="16">
        <v>230</v>
      </c>
      <c r="H99" s="31">
        <v>230</v>
      </c>
      <c r="I99" s="13">
        <v>0</v>
      </c>
      <c r="J99" s="13">
        <v>0</v>
      </c>
      <c r="K99" s="25"/>
      <c r="L99" s="39">
        <v>125</v>
      </c>
      <c r="AI99" s="1" t="str">
        <f t="shared" si="4"/>
        <v>insert into tipofase(id,codice,descrizione,idmezzowfo,categoriafase,categoriacostruzione) values (230,'230','richiesta di concessione/rinnovo',230,0,0);</v>
      </c>
    </row>
    <row r="100" spans="1:35" ht="9.75" customHeight="1" x14ac:dyDescent="0.25">
      <c r="A100" s="31">
        <v>235</v>
      </c>
      <c r="B100" s="16" t="s">
        <v>76</v>
      </c>
      <c r="C100" s="16"/>
      <c r="D100" s="16"/>
      <c r="E100" s="16"/>
      <c r="F100" s="16"/>
      <c r="G100" s="16">
        <v>230</v>
      </c>
      <c r="H100" s="31">
        <v>235</v>
      </c>
      <c r="I100" s="13">
        <v>0</v>
      </c>
      <c r="J100" s="13">
        <v>0</v>
      </c>
      <c r="K100" s="25"/>
      <c r="L100" s="39"/>
      <c r="AI100" s="1" t="str">
        <f t="shared" si="4"/>
        <v>insert into tipofase(id,codice,descrizione,idmezzowfo,categoriafase,categoriacostruzione) values (235,'235','richiesta di subentro/avente titolo',230,0,0);</v>
      </c>
    </row>
    <row r="101" spans="1:35" ht="9.75" customHeight="1" x14ac:dyDescent="0.25">
      <c r="A101" s="31">
        <v>240</v>
      </c>
      <c r="B101" s="16" t="s">
        <v>97</v>
      </c>
      <c r="C101" s="16"/>
      <c r="D101" s="16"/>
      <c r="E101" s="16"/>
      <c r="F101" s="16"/>
      <c r="G101" s="16">
        <v>240</v>
      </c>
      <c r="H101" s="31">
        <v>240</v>
      </c>
      <c r="I101" s="13">
        <v>0</v>
      </c>
      <c r="J101" s="13">
        <v>0</v>
      </c>
      <c r="K101" s="25"/>
      <c r="L101" s="37"/>
      <c r="AI101" s="1" t="str">
        <f t="shared" si="4"/>
        <v>insert into tipofase(id,codice,descrizione,idmezzowfo,categoriafase,categoriacostruzione) values (240,'240','richiesta di allaccio luce',240,0,0);</v>
      </c>
    </row>
    <row r="102" spans="1:35" ht="9.75" customHeight="1" x14ac:dyDescent="0.25">
      <c r="A102" s="31">
        <v>242</v>
      </c>
      <c r="B102" s="16" t="s">
        <v>98</v>
      </c>
      <c r="C102" s="16"/>
      <c r="D102" s="16"/>
      <c r="E102" s="16"/>
      <c r="F102" s="16"/>
      <c r="G102" s="16">
        <v>240</v>
      </c>
      <c r="H102" s="31">
        <v>242</v>
      </c>
      <c r="I102" s="13">
        <v>0</v>
      </c>
      <c r="J102" s="13">
        <v>0</v>
      </c>
      <c r="K102" s="25"/>
      <c r="L102" s="39"/>
      <c r="AI102" s="1" t="str">
        <f t="shared" si="4"/>
        <v>insert into tipofase(id,codice,descrizione,idmezzowfo,categoriafase,categoriacostruzione) values (242,'242','richiesta di slaccio luce',240,0,0);</v>
      </c>
    </row>
    <row r="103" spans="1:35" ht="9.75" customHeight="1" x14ac:dyDescent="0.25">
      <c r="A103" s="31">
        <v>244</v>
      </c>
      <c r="B103" s="16" t="s">
        <v>100</v>
      </c>
      <c r="C103" s="16"/>
      <c r="D103" s="16"/>
      <c r="E103" s="16"/>
      <c r="F103" s="16"/>
      <c r="G103" s="16">
        <v>240</v>
      </c>
      <c r="H103" s="31">
        <v>244</v>
      </c>
      <c r="I103" s="13">
        <v>0</v>
      </c>
      <c r="J103" s="13">
        <v>0</v>
      </c>
      <c r="K103" s="25"/>
      <c r="L103" s="37"/>
      <c r="AI103" s="1" t="str">
        <f t="shared" si="4"/>
        <v>insert into tipofase(id,codice,descrizione,idmezzowfo,categoriafase,categoriacostruzione) values (244,'244','richiesta di riparazione luce',240,0,0);</v>
      </c>
    </row>
    <row r="104" spans="1:35" ht="9.75" customHeight="1" x14ac:dyDescent="0.25">
      <c r="A104" s="31">
        <v>250</v>
      </c>
      <c r="B104" s="16" t="s">
        <v>51</v>
      </c>
      <c r="C104" s="16"/>
      <c r="D104" s="16"/>
      <c r="E104" s="16"/>
      <c r="F104" s="16"/>
      <c r="G104" s="16">
        <v>250</v>
      </c>
      <c r="H104" s="31">
        <v>250</v>
      </c>
      <c r="I104" s="13">
        <v>0</v>
      </c>
      <c r="J104" s="13">
        <v>0</v>
      </c>
      <c r="L104" s="37"/>
      <c r="AI104" s="1" t="str">
        <f t="shared" si="4"/>
        <v>insert into tipofase(id,codice,descrizione,idmezzowfo,categoriafase,categoriacostruzione) values (250,'250','richiesta attivazione/cessazione/variazione',250,0,0);</v>
      </c>
    </row>
    <row r="105" spans="1:35" ht="9.75" customHeight="1" x14ac:dyDescent="0.25">
      <c r="A105" s="31">
        <v>260</v>
      </c>
      <c r="B105" s="16" t="s">
        <v>9</v>
      </c>
      <c r="C105" s="16"/>
      <c r="D105" s="16"/>
      <c r="E105" s="16"/>
      <c r="F105" s="16"/>
      <c r="G105" s="16">
        <v>260</v>
      </c>
      <c r="H105" s="31">
        <v>260</v>
      </c>
      <c r="I105" s="13">
        <v>0</v>
      </c>
      <c r="J105" s="13">
        <v>0</v>
      </c>
      <c r="L105" s="37"/>
      <c r="AI105" s="1" t="str">
        <f t="shared" si="4"/>
        <v>insert into tipofase(id,codice,descrizione,idmezzowfo,categoriafase,categoriacostruzione) values (260,'260','permesso accesso auto',260,0,0);</v>
      </c>
    </row>
    <row r="106" spans="1:35" ht="9.75" customHeight="1" x14ac:dyDescent="0.25">
      <c r="A106" s="31">
        <v>262</v>
      </c>
      <c r="B106" s="16" t="s">
        <v>81</v>
      </c>
      <c r="C106" s="16"/>
      <c r="D106" s="16"/>
      <c r="E106" s="16"/>
      <c r="F106" s="16"/>
      <c r="G106" s="16">
        <v>260</v>
      </c>
      <c r="H106" s="31">
        <v>262</v>
      </c>
      <c r="I106" s="13">
        <v>0</v>
      </c>
      <c r="J106" s="13">
        <v>0</v>
      </c>
      <c r="L106" s="37"/>
      <c r="AI106" s="1" t="str">
        <f t="shared" si="4"/>
        <v>insert into tipofase(id,codice,descrizione,idmezzowfo,categoriafase,categoriacostruzione) values (262,'262','segnalazione',260,0,0);</v>
      </c>
    </row>
    <row r="107" spans="1:35" ht="9.75" customHeight="1" x14ac:dyDescent="0.25">
      <c r="A107" s="31">
        <v>264</v>
      </c>
      <c r="B107" s="16" t="s">
        <v>82</v>
      </c>
      <c r="C107" s="16"/>
      <c r="D107" s="16"/>
      <c r="E107" s="16"/>
      <c r="F107" s="16"/>
      <c r="G107" s="16">
        <v>260</v>
      </c>
      <c r="H107" s="31">
        <v>264</v>
      </c>
      <c r="I107" s="13">
        <v>0</v>
      </c>
      <c r="J107" s="13">
        <v>0</v>
      </c>
      <c r="L107" s="37"/>
      <c r="AI107" s="1" t="str">
        <f t="shared" si="4"/>
        <v>insert into tipofase(id,codice,descrizione,idmezzowfo,categoriafase,categoriacostruzione) values (264,'264','reclamo',260,0,0);</v>
      </c>
    </row>
    <row r="108" spans="1:35" ht="9.75" customHeight="1" x14ac:dyDescent="0.25">
      <c r="A108" s="31">
        <v>300</v>
      </c>
      <c r="B108" s="16" t="s">
        <v>112</v>
      </c>
      <c r="C108" s="16"/>
      <c r="D108" s="16"/>
      <c r="E108" s="16"/>
      <c r="F108" s="16"/>
      <c r="G108" s="16">
        <v>300</v>
      </c>
      <c r="H108" s="31">
        <v>300</v>
      </c>
      <c r="I108" s="13">
        <v>0</v>
      </c>
      <c r="J108" s="13">
        <v>0</v>
      </c>
      <c r="L108" s="37"/>
      <c r="AI108" s="1" t="str">
        <f t="shared" si="4"/>
        <v>insert into tipofase(id,codice,descrizione,idmezzowfo,categoriafase,categoriacostruzione) values (300,'300','organizzazione servizio funebre',300,0,0);</v>
      </c>
    </row>
    <row r="109" spans="1:35" s="20" customFormat="1" ht="9.75" customHeight="1" x14ac:dyDescent="0.25">
      <c r="A109" s="44"/>
      <c r="H109" s="44"/>
      <c r="L109" s="45"/>
    </row>
    <row r="110" spans="1:35" s="20" customFormat="1" ht="9.75" customHeight="1" x14ac:dyDescent="0.25">
      <c r="A110" s="44"/>
      <c r="B110" s="20" t="s">
        <v>173</v>
      </c>
      <c r="H110" s="44"/>
      <c r="L110" s="45"/>
      <c r="AI110" s="32" t="s">
        <v>175</v>
      </c>
    </row>
    <row r="111" spans="1:35" ht="9.75" customHeight="1" x14ac:dyDescent="0.25">
      <c r="A111" s="31">
        <v>910</v>
      </c>
      <c r="B111" s="16" t="s">
        <v>102</v>
      </c>
      <c r="C111" s="16"/>
      <c r="D111" s="16"/>
      <c r="E111" s="16"/>
      <c r="F111" s="16"/>
      <c r="G111" s="16">
        <v>0</v>
      </c>
      <c r="H111" s="31">
        <v>910</v>
      </c>
      <c r="I111" s="13">
        <v>0</v>
      </c>
      <c r="J111" s="13">
        <v>0</v>
      </c>
      <c r="L111" s="37"/>
      <c r="AI111" s="1" t="str">
        <f t="shared" ref="AI111:AI116" si="5">CONCATENATE("insert into tipofase(id,codice,descrizione,idmezzowfo,categoriafase,categoriacostruzione) values (",A111,",'",TEXT(A111,"000"),"','",B111,"',",G111,",",I111,",",J111,");")</f>
        <v>insert into tipofase(id,codice,descrizione,idmezzowfo,categoriafase,categoriacostruzione) values (910,'910','sfalcio erba',0,0,0);</v>
      </c>
    </row>
    <row r="112" spans="1:35" ht="9.75" customHeight="1" x14ac:dyDescent="0.25">
      <c r="A112" s="31">
        <v>920</v>
      </c>
      <c r="B112" s="16" t="s">
        <v>103</v>
      </c>
      <c r="C112" s="16"/>
      <c r="D112" s="16"/>
      <c r="E112" s="16"/>
      <c r="F112" s="16"/>
      <c r="G112" s="16">
        <v>0</v>
      </c>
      <c r="H112" s="31">
        <v>920</v>
      </c>
      <c r="I112" s="13">
        <v>0</v>
      </c>
      <c r="J112" s="13">
        <v>0</v>
      </c>
      <c r="L112" s="37"/>
      <c r="AI112" s="1" t="str">
        <f t="shared" si="5"/>
        <v>insert into tipofase(id,codice,descrizione,idmezzowfo,categoriafase,categoriacostruzione) values (920,'920','disinfestazione',0,0,0);</v>
      </c>
    </row>
    <row r="113" spans="1:35" ht="9.75" customHeight="1" x14ac:dyDescent="0.25">
      <c r="A113" s="31">
        <v>930</v>
      </c>
      <c r="B113" s="16" t="s">
        <v>104</v>
      </c>
      <c r="C113" s="16"/>
      <c r="D113" s="16"/>
      <c r="E113" s="16"/>
      <c r="F113" s="16"/>
      <c r="G113" s="16">
        <v>0</v>
      </c>
      <c r="H113" s="31">
        <v>930</v>
      </c>
      <c r="I113" s="13">
        <v>0</v>
      </c>
      <c r="J113" s="13">
        <v>0</v>
      </c>
      <c r="L113" s="37"/>
      <c r="AI113" s="1" t="str">
        <f t="shared" si="5"/>
        <v>insert into tipofase(id,codice,descrizione,idmezzowfo,categoriafase,categoriacostruzione) values (930,'930','controllo impianti',0,0,0);</v>
      </c>
    </row>
    <row r="114" spans="1:35" ht="9.75" customHeight="1" x14ac:dyDescent="0.25">
      <c r="A114" s="31">
        <v>940</v>
      </c>
      <c r="B114" s="16" t="s">
        <v>105</v>
      </c>
      <c r="C114" s="16"/>
      <c r="D114" s="16"/>
      <c r="E114" s="16"/>
      <c r="F114" s="16"/>
      <c r="G114" s="16">
        <v>0</v>
      </c>
      <c r="H114" s="31">
        <v>940</v>
      </c>
      <c r="I114" s="13">
        <v>0</v>
      </c>
      <c r="J114" s="13">
        <v>0</v>
      </c>
      <c r="L114" s="37"/>
      <c r="AI114" s="1" t="str">
        <f t="shared" si="5"/>
        <v>insert into tipofase(id,codice,descrizione,idmezzowfo,categoriafase,categoriacostruzione) values (940,'940','servizio portineria/custodia',0,0,0);</v>
      </c>
    </row>
    <row r="115" spans="1:35" ht="9.75" customHeight="1" x14ac:dyDescent="0.25">
      <c r="A115" s="31">
        <v>950</v>
      </c>
      <c r="B115" s="16" t="s">
        <v>106</v>
      </c>
      <c r="C115" s="16"/>
      <c r="D115" s="16"/>
      <c r="E115" s="16"/>
      <c r="F115" s="16"/>
      <c r="G115" s="16">
        <v>0</v>
      </c>
      <c r="H115" s="31">
        <v>950</v>
      </c>
      <c r="I115" s="13">
        <v>0</v>
      </c>
      <c r="J115" s="13">
        <v>0</v>
      </c>
      <c r="L115" s="37"/>
      <c r="AI115" s="1" t="str">
        <f t="shared" si="5"/>
        <v>insert into tipofase(id,codice,descrizione,idmezzowfo,categoriafase,categoriacostruzione) values (950,'950','raccolta fiori e rifiuti',0,0,0);</v>
      </c>
    </row>
    <row r="116" spans="1:35" ht="9.75" customHeight="1" x14ac:dyDescent="0.25">
      <c r="A116" s="31">
        <v>960</v>
      </c>
      <c r="B116" s="16" t="s">
        <v>107</v>
      </c>
      <c r="C116" s="16"/>
      <c r="D116" s="16"/>
      <c r="E116" s="16"/>
      <c r="F116" s="16"/>
      <c r="G116" s="16">
        <v>0</v>
      </c>
      <c r="H116" s="31">
        <v>960</v>
      </c>
      <c r="I116" s="13">
        <v>0</v>
      </c>
      <c r="J116" s="13">
        <v>0</v>
      </c>
      <c r="L116" s="37"/>
      <c r="AI116" s="1" t="str">
        <f t="shared" si="5"/>
        <v>insert into tipofase(id,codice,descrizione,idmezzowfo,categoriafase,categoriacostruzione) values (960,'960','rifornimento carburanti',0,0,0);</v>
      </c>
    </row>
    <row r="117" spans="1:35" ht="9.75" customHeight="1" x14ac:dyDescent="0.25">
      <c r="A117" s="33"/>
      <c r="B117" s="33"/>
      <c r="C117" s="33"/>
      <c r="D117" s="33"/>
      <c r="E117" s="33"/>
      <c r="F117" s="33"/>
      <c r="G117" s="33"/>
      <c r="O117" s="32"/>
      <c r="P117" s="32"/>
      <c r="Q117" s="32"/>
      <c r="R117" s="32"/>
      <c r="S117" s="32"/>
      <c r="T117" s="32"/>
      <c r="AI117" s="32" t="s">
        <v>121</v>
      </c>
    </row>
    <row r="118" spans="1:35" ht="9.7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</row>
    <row r="119" spans="1:35" ht="9.75" customHeight="1" x14ac:dyDescent="0.25">
      <c r="B119" s="1" t="s">
        <v>62</v>
      </c>
    </row>
    <row r="120" spans="1:35" ht="9.75" customHeight="1" x14ac:dyDescent="0.25">
      <c r="A120" s="1">
        <v>0</v>
      </c>
      <c r="B120" s="1" t="s">
        <v>73</v>
      </c>
      <c r="C120" s="19" t="s">
        <v>74</v>
      </c>
      <c r="O120" s="32"/>
      <c r="P120" s="32"/>
      <c r="Q120" s="32"/>
      <c r="R120" s="32"/>
      <c r="S120" s="32"/>
      <c r="T120" s="32"/>
      <c r="AI120" s="32" t="str">
        <f>CONCATENATE("update categorialetteraweb set codice = '",C120,"', descrizione = '",B120,"' where id=0;")</f>
        <v>update categorialetteraweb set codice = '-', descrizione = 'nessuna' where id=0;</v>
      </c>
    </row>
    <row r="121" spans="1:35" ht="9.75" customHeight="1" x14ac:dyDescent="0.25">
      <c r="A121" s="1">
        <v>10</v>
      </c>
      <c r="B121" s="1" t="s">
        <v>18</v>
      </c>
      <c r="C121" s="1" t="s">
        <v>64</v>
      </c>
      <c r="AI121" s="1" t="str">
        <f t="shared" ref="AI121:AI129" si="6">CONCATENATE("insert into categorialetteraweb (id,codice,descrizione) values (",A121,",'",C121,"','",B121,"');")</f>
        <v>insert into categorialetteraweb (id,codice,descrizione) values (10,'AT','autorizzazione trasporto');</v>
      </c>
    </row>
    <row r="122" spans="1:35" ht="9.75" customHeight="1" x14ac:dyDescent="0.25">
      <c r="A122" s="1">
        <v>20</v>
      </c>
      <c r="B122" s="1" t="s">
        <v>22</v>
      </c>
      <c r="C122" s="1" t="s">
        <v>66</v>
      </c>
      <c r="AI122" s="1" t="str">
        <f t="shared" si="6"/>
        <v>insert into categorialetteraweb (id,codice,descrizione) values (20,'PM','passaporto mortuario');</v>
      </c>
    </row>
    <row r="123" spans="1:35" ht="9.75" customHeight="1" x14ac:dyDescent="0.25">
      <c r="A123" s="1">
        <v>30</v>
      </c>
      <c r="B123" s="1" t="s">
        <v>19</v>
      </c>
      <c r="C123" s="1" t="s">
        <v>67</v>
      </c>
      <c r="U123" s="1"/>
      <c r="AI123" s="1" t="str">
        <f t="shared" si="6"/>
        <v>insert into categorialetteraweb (id,codice,descrizione) values (30,'AC','autorizzazione cremazione');</v>
      </c>
    </row>
    <row r="124" spans="1:35" ht="9.75" customHeight="1" x14ac:dyDescent="0.25">
      <c r="A124" s="1">
        <v>40</v>
      </c>
      <c r="B124" s="1" t="s">
        <v>20</v>
      </c>
      <c r="C124" s="1" t="s">
        <v>68</v>
      </c>
      <c r="U124" s="1"/>
      <c r="AI124" s="1" t="str">
        <f t="shared" si="6"/>
        <v>insert into categorialetteraweb (id,codice,descrizione) values (40,'AA','autorizzazione affido');</v>
      </c>
    </row>
    <row r="125" spans="1:35" ht="9.75" customHeight="1" x14ac:dyDescent="0.25">
      <c r="A125" s="1">
        <v>50</v>
      </c>
      <c r="B125" s="1" t="s">
        <v>21</v>
      </c>
      <c r="C125" s="1" t="s">
        <v>69</v>
      </c>
      <c r="U125" s="1"/>
      <c r="AI125" s="1" t="str">
        <f t="shared" si="6"/>
        <v>insert into categorialetteraweb (id,codice,descrizione) values (50,'AD','autorizzazione dispersione');</v>
      </c>
    </row>
    <row r="126" spans="1:35" ht="9.75" customHeight="1" x14ac:dyDescent="0.25">
      <c r="A126" s="1">
        <v>60</v>
      </c>
      <c r="B126" s="1" t="s">
        <v>23</v>
      </c>
      <c r="C126" s="1" t="s">
        <v>70</v>
      </c>
      <c r="AI126" s="1" t="str">
        <f t="shared" si="6"/>
        <v>insert into categorialetteraweb (id,codice,descrizione) values (60,'CC','contratto di concessione');</v>
      </c>
    </row>
    <row r="127" spans="1:35" ht="9.75" customHeight="1" x14ac:dyDescent="0.25">
      <c r="A127" s="1">
        <v>70</v>
      </c>
      <c r="B127" s="1" t="s">
        <v>24</v>
      </c>
      <c r="C127" s="1" t="s">
        <v>71</v>
      </c>
      <c r="AI127" s="1" t="str">
        <f t="shared" si="6"/>
        <v>insert into categorialetteraweb (id,codice,descrizione) values (70,'LV','contratto illuminazione votiva');</v>
      </c>
    </row>
    <row r="128" spans="1:35" ht="9.75" customHeight="1" x14ac:dyDescent="0.25">
      <c r="A128" s="1">
        <v>80</v>
      </c>
      <c r="B128" s="1" t="s">
        <v>63</v>
      </c>
      <c r="C128" s="1" t="s">
        <v>65</v>
      </c>
      <c r="AI128" s="1" t="str">
        <f t="shared" si="6"/>
        <v>insert into categorialetteraweb (id,codice,descrizione) values (80,'AB','abbonamento manutenzione');</v>
      </c>
    </row>
    <row r="129" spans="1:35" ht="9.75" customHeight="1" x14ac:dyDescent="0.25">
      <c r="A129" s="1">
        <v>90</v>
      </c>
      <c r="B129" s="1" t="s">
        <v>79</v>
      </c>
      <c r="C129" s="1" t="s">
        <v>80</v>
      </c>
      <c r="AI129" s="1" t="str">
        <f t="shared" si="6"/>
        <v>insert into categorialetteraweb (id,codice,descrizione) values (90,'PE','permesso');</v>
      </c>
    </row>
    <row r="131" spans="1:35" ht="9.75" customHeight="1" x14ac:dyDescent="0.25">
      <c r="B131" s="1" t="s">
        <v>58</v>
      </c>
      <c r="F131" s="1" t="s">
        <v>33</v>
      </c>
    </row>
    <row r="132" spans="1:35" ht="9.75" customHeight="1" x14ac:dyDescent="0.25">
      <c r="A132" s="1">
        <v>0</v>
      </c>
      <c r="B132" s="1" t="s">
        <v>12</v>
      </c>
    </row>
    <row r="133" spans="1:35" ht="9.75" customHeight="1" x14ac:dyDescent="0.25">
      <c r="A133" s="1">
        <v>1</v>
      </c>
      <c r="B133" s="1" t="s">
        <v>14</v>
      </c>
    </row>
    <row r="134" spans="1:35" ht="9.75" customHeight="1" x14ac:dyDescent="0.25">
      <c r="A134" s="1">
        <v>2</v>
      </c>
      <c r="B134" s="1" t="s">
        <v>13</v>
      </c>
    </row>
    <row r="135" spans="1:35" ht="9.75" customHeight="1" x14ac:dyDescent="0.25">
      <c r="A135" s="1">
        <v>4</v>
      </c>
      <c r="B135" s="1" t="s">
        <v>17</v>
      </c>
    </row>
    <row r="136" spans="1:35" ht="9.75" customHeight="1" x14ac:dyDescent="0.25">
      <c r="A136" s="1">
        <v>8</v>
      </c>
      <c r="B136" s="1" t="s">
        <v>15</v>
      </c>
    </row>
    <row r="137" spans="1:35" ht="9.75" customHeight="1" x14ac:dyDescent="0.25">
      <c r="A137" s="1">
        <v>16</v>
      </c>
      <c r="B137" s="1" t="s">
        <v>16</v>
      </c>
    </row>
    <row r="138" spans="1:35" ht="9.75" customHeight="1" x14ac:dyDescent="0.25">
      <c r="B138" s="1" t="s">
        <v>61</v>
      </c>
    </row>
    <row r="139" spans="1:35" ht="9.75" customHeight="1" x14ac:dyDescent="0.25">
      <c r="A139" s="1">
        <v>1</v>
      </c>
      <c r="B139" s="1" t="s">
        <v>26</v>
      </c>
    </row>
    <row r="140" spans="1:35" ht="9.75" customHeight="1" x14ac:dyDescent="0.25">
      <c r="A140" s="1">
        <v>2</v>
      </c>
      <c r="B140" s="1" t="s">
        <v>25</v>
      </c>
    </row>
    <row r="142" spans="1:35" ht="9.75" customHeight="1" x14ac:dyDescent="0.25">
      <c r="G142" s="25"/>
    </row>
    <row r="143" spans="1:35" ht="9.75" customHeight="1" x14ac:dyDescent="0.25">
      <c r="A143" s="3" t="s">
        <v>11</v>
      </c>
      <c r="B143" s="3" t="s">
        <v>8</v>
      </c>
      <c r="C143" s="3" t="s">
        <v>11</v>
      </c>
      <c r="D143" s="3" t="s">
        <v>10</v>
      </c>
      <c r="E143" s="3" t="s">
        <v>93</v>
      </c>
      <c r="F143" s="3" t="s">
        <v>72</v>
      </c>
      <c r="G143" s="3"/>
      <c r="H143" s="3" t="s">
        <v>72</v>
      </c>
      <c r="I143" s="3"/>
      <c r="J143" s="3" t="s">
        <v>72</v>
      </c>
      <c r="K143" s="3"/>
      <c r="L143" s="30" t="s">
        <v>90</v>
      </c>
      <c r="M143" s="1" t="s">
        <v>89</v>
      </c>
      <c r="O143" s="1" t="s">
        <v>153</v>
      </c>
      <c r="P143" s="1" t="s">
        <v>122</v>
      </c>
    </row>
    <row r="144" spans="1:35" ht="9.75" customHeight="1" x14ac:dyDescent="0.25">
      <c r="A144" s="3"/>
      <c r="B144" s="3"/>
      <c r="C144" s="3"/>
      <c r="D144" s="3"/>
      <c r="E144" s="3"/>
      <c r="F144" s="2">
        <v>0</v>
      </c>
      <c r="G144" s="2" t="str">
        <f t="shared" ref="G144:G175" si="7">VLOOKUP(F144,categorialetteraweb,3,0)</f>
        <v>-</v>
      </c>
      <c r="H144" s="2">
        <v>0</v>
      </c>
      <c r="I144" s="2" t="str">
        <f t="shared" ref="I144:I175" si="8">VLOOKUP(H144,categorialetteraweb,3,0)</f>
        <v>-</v>
      </c>
      <c r="J144" s="2">
        <v>0</v>
      </c>
      <c r="K144" s="2" t="str">
        <f t="shared" ref="K144:K175" si="9">VLOOKUP(J144,categorialetteraweb,3,0)</f>
        <v>-</v>
      </c>
      <c r="L144" s="9" t="s">
        <v>94</v>
      </c>
      <c r="M144" s="1">
        <v>0</v>
      </c>
      <c r="N144" s="1" t="str">
        <f>TEXT(M144,"000")</f>
        <v>000</v>
      </c>
      <c r="P144" s="1" t="s">
        <v>123</v>
      </c>
      <c r="Q144" s="1" t="s">
        <v>124</v>
      </c>
      <c r="R144" s="1" t="s">
        <v>125</v>
      </c>
      <c r="S144" s="1" t="s">
        <v>126</v>
      </c>
      <c r="T144" s="1" t="s">
        <v>143</v>
      </c>
      <c r="U144" s="3" t="s">
        <v>158</v>
      </c>
      <c r="V144" s="3" t="s">
        <v>90</v>
      </c>
      <c r="W144" s="3"/>
      <c r="X144" s="3" t="s">
        <v>91</v>
      </c>
      <c r="Y144" s="3" t="s">
        <v>158</v>
      </c>
      <c r="Z144" s="3" t="s">
        <v>90</v>
      </c>
      <c r="AA144" s="3"/>
      <c r="AB144" s="3" t="s">
        <v>91</v>
      </c>
      <c r="AC144" s="3" t="s">
        <v>158</v>
      </c>
      <c r="AD144" s="3" t="s">
        <v>90</v>
      </c>
      <c r="AE144" s="3"/>
      <c r="AF144" s="3" t="s">
        <v>158</v>
      </c>
      <c r="AG144" s="3" t="s">
        <v>90</v>
      </c>
      <c r="AH144" s="3"/>
    </row>
    <row r="145" spans="1:43" ht="9.75" customHeight="1" x14ac:dyDescent="0.25">
      <c r="A145" s="6">
        <v>100</v>
      </c>
      <c r="B145" s="5" t="str">
        <f t="shared" ref="B145:B174" si="10">IF(A145=A143,"",IF(A145=A144,MID(VLOOKUP(A145,A$25:B$44,2),39,99),MID(VLOOKUP(A145,A$25:B$44,2),1,38)))</f>
        <v>(arrivo) servizio funebre con sepoltur</v>
      </c>
      <c r="C145" s="5">
        <v>100</v>
      </c>
      <c r="D145" s="5" t="str">
        <f t="shared" ref="D145:D176" si="11">VLOOKUP(C145,fase,2,0)</f>
        <v>servizio funebre con sepoltura in cimitero di CITTA''</v>
      </c>
      <c r="E145" s="5" t="str">
        <f>CONCATENATE(" di deceduto ",$C$1," ",$D$1)</f>
        <v xml:space="preserve"> di deceduto a CITTA''</v>
      </c>
      <c r="F145" s="2">
        <v>10</v>
      </c>
      <c r="G145" s="2" t="str">
        <f t="shared" si="7"/>
        <v>AT</v>
      </c>
      <c r="H145" s="2">
        <v>0</v>
      </c>
      <c r="I145" s="2" t="str">
        <f t="shared" si="8"/>
        <v>-</v>
      </c>
      <c r="J145" s="2">
        <v>0</v>
      </c>
      <c r="K145" s="2" t="str">
        <f t="shared" si="9"/>
        <v>-</v>
      </c>
      <c r="L145" s="9" t="str">
        <f t="shared" ref="L145:L160" si="12">IF(AD145&lt;&gt;"",CONCATENATE("(",D145,E145,") segue ",V145," ",W145," poi ",Z145," ",AA145," e ",AD145," ",AE145),IF(Z145&lt;&gt;"",CONCATENATE("(",D145,E145,") segue ",V145," ",W145," poi ",Z145," ",AA145),CONCATENATE("(",D145,E145,") segue ",V145," ",W145)))</f>
        <v xml:space="preserve">(servizio funebre con sepoltura in cimitero di CITTA'' di deceduto a CITTA'') segue tumulazione </v>
      </c>
      <c r="M145" s="1">
        <v>5</v>
      </c>
      <c r="N145" s="1" t="str">
        <f>TEXT(M145,"000")</f>
        <v>005</v>
      </c>
      <c r="O145" s="1">
        <f>$D$3</f>
        <v>1</v>
      </c>
      <c r="P145" s="5">
        <f t="shared" ref="P145:P176" si="13">VLOOKUP($C145,fase,8,0)</f>
        <v>100</v>
      </c>
      <c r="Q145" s="26">
        <f t="shared" ref="Q145:Q176" si="14">IF(U145&gt;0,VLOOKUP(U145,fase,8,0),0)</f>
        <v>70</v>
      </c>
      <c r="R145" s="26">
        <f t="shared" ref="R145:R176" si="15">IF(Y145&gt;0,VLOOKUP(Y145,fase,8,0),0)</f>
        <v>0</v>
      </c>
      <c r="S145" s="26">
        <f t="shared" ref="S145:S176" si="16">IF(AC145&gt;0,VLOOKUP(AC145,fase,8,0),0)</f>
        <v>0</v>
      </c>
      <c r="T145" s="26">
        <f t="shared" ref="T145:T176" si="17">IF(AF145&gt;0,VLOOKUP(AF145,fase,8,0),0)</f>
        <v>0</v>
      </c>
      <c r="U145" s="4">
        <v>70</v>
      </c>
      <c r="V145" s="4" t="str">
        <f t="shared" ref="V145:V160" si="18">VLOOKUP(U145,fase,2)</f>
        <v>tumulazione</v>
      </c>
      <c r="W145" s="4"/>
      <c r="X145" s="4">
        <v>1</v>
      </c>
      <c r="Y145" s="4"/>
      <c r="Z145" s="4"/>
      <c r="AA145" s="4"/>
      <c r="AB145" s="4">
        <v>0</v>
      </c>
      <c r="AC145" s="4"/>
      <c r="AD145" s="4"/>
      <c r="AE145" s="4"/>
      <c r="AF145" s="4"/>
      <c r="AG145" s="4"/>
      <c r="AH145" s="4"/>
      <c r="AI145" s="23" t="str">
        <f>IF(O145=1,CONCATENATE("insert into tipopercorso (id,codice,descrizione) values (",M145,",'",N145,"','",L145,"');"),"")</f>
        <v>insert into tipopercorso (id,codice,descrizione) values (5,'005','(servizio funebre con sepoltura in cimitero di CITTA'' di deceduto a CITTA'') segue tumulazione ');</v>
      </c>
      <c r="AJ145" s="35" t="str">
        <f>IF(O145=1,IF(P145&gt;0,CONCATENATE("insert into tipopercorsotipofase (id,idtipopercorso,idtipofase,obbligatorio,progressivo) values (",M145,",",M145,",",P145,",'0',0);"),""),"")</f>
        <v>insert into tipopercorsotipofase (id,idtipopercorso,idtipofase,obbligatorio,progressivo) values (5,5,100,'0',0);</v>
      </c>
      <c r="AK145" s="22" t="str">
        <f>IF(O145=1,IF(Q145&gt;0,CONCATENATE("insert into tipopercorsotipofase (id,idtipopercorso,idtipofase,obbligatorio,progressivo) values (",1000+M145,",",M145,",",Q145,",","'"&amp;X145&amp;"'",",1);"),""),"")</f>
        <v>insert into tipopercorsotipofase (id,idtipopercorso,idtipofase,obbligatorio,progressivo) values (1005,5,70,'1',1);</v>
      </c>
      <c r="AL145" s="22" t="str">
        <f t="shared" ref="AL145" si="19">IF(O145=1,IF(R145&gt;0,CONCATENATE("insert into tipopercorsotipofase (id,idtipopercorso,idtipofase,obbligatorio,progressivo) values (",2000+M145,",",M145,",",R145,",","'"&amp;AB145&amp;"'",",2);"),""),"")</f>
        <v/>
      </c>
      <c r="AM145" s="22" t="str">
        <f>IF(O145=1,IF(S145&gt;0,CONCATENATE("insert into tipopercorsotipofase (id,idtipopercorso,idtipofase,obbligatorio,progressivo) values (",3000+M145,",",M145,",",S145,",'0',3);"),""),"")</f>
        <v/>
      </c>
      <c r="AN145" s="22" t="str">
        <f>IF(O145=1,IF(T145&gt;0,CONCATENATE("insert into tipopercorsotipofase (id,idtipopercorso,idtipofase,obbligatorio,progressivo) values (",4000+M145,",",M145,",",T145,",'0',4);"),""),"")</f>
        <v/>
      </c>
      <c r="AO145" s="24" t="str">
        <f>IF(O145=1,IF(F145&gt;0,CONCATENATE("insert into tipopercorsocategorialettera (id,idtipopercorso,idcategorialetteraweb) values (",100+M145,",",M145,",",F145,");"),""),"")</f>
        <v>insert into tipopercorsocategorialettera (id,idtipopercorso,idcategorialetteraweb) values (105,5,10);</v>
      </c>
      <c r="AP145" s="24" t="str">
        <f>IF(O145=1,IF(H145&gt;0,CONCATENATE("insert into tipopercorsocategorialettera (id,idtipopercorso,idcategorialetteraweb) values (",1100+M145,",",M145,",",H145,");"),""),"")</f>
        <v/>
      </c>
      <c r="AQ145" s="24" t="str">
        <f>IF(O145=1,IF(J145&gt;0,CONCATENATE("insert into tipopercorsocategorialettera (id,idtipopercorso,idcategorialetteraweb) values (",2100+M145,",",M145,",",J145,");"),""),"")</f>
        <v/>
      </c>
    </row>
    <row r="146" spans="1:43" ht="9.75" customHeight="1" x14ac:dyDescent="0.25">
      <c r="A146" s="6">
        <v>100</v>
      </c>
      <c r="B146" s="5" t="str">
        <f t="shared" si="10"/>
        <v>a cadavere in cimitero di CITTA''</v>
      </c>
      <c r="C146" s="5">
        <v>100</v>
      </c>
      <c r="D146" s="5" t="str">
        <f t="shared" si="11"/>
        <v>servizio funebre con sepoltura in cimitero di CITTA''</v>
      </c>
      <c r="E146" s="5" t="str">
        <f>CONCATENATE(" di deceduto ",$C$1," ",$D$1)</f>
        <v xml:space="preserve"> di deceduto a CITTA''</v>
      </c>
      <c r="F146" s="2">
        <v>10</v>
      </c>
      <c r="G146" s="2" t="str">
        <f t="shared" si="7"/>
        <v>AT</v>
      </c>
      <c r="H146" s="2">
        <v>0</v>
      </c>
      <c r="I146" s="2" t="str">
        <f t="shared" si="8"/>
        <v>-</v>
      </c>
      <c r="J146" s="2">
        <v>0</v>
      </c>
      <c r="K146" s="2" t="str">
        <f t="shared" si="9"/>
        <v>-</v>
      </c>
      <c r="L146" s="9" t="str">
        <f t="shared" si="12"/>
        <v xml:space="preserve">(servizio funebre con sepoltura in cimitero di CITTA'' di deceduto a CITTA'') segue inumazione </v>
      </c>
      <c r="M146" s="1">
        <v>10</v>
      </c>
      <c r="N146" s="1" t="str">
        <f t="shared" ref="N146:N214" si="20">TEXT(M146,"000")</f>
        <v>010</v>
      </c>
      <c r="O146" s="1">
        <f>$D$3</f>
        <v>1</v>
      </c>
      <c r="P146" s="5">
        <f t="shared" si="13"/>
        <v>100</v>
      </c>
      <c r="Q146" s="26">
        <f t="shared" si="14"/>
        <v>72</v>
      </c>
      <c r="R146" s="26">
        <f t="shared" si="15"/>
        <v>0</v>
      </c>
      <c r="S146" s="26">
        <f t="shared" si="16"/>
        <v>0</v>
      </c>
      <c r="T146" s="26">
        <f t="shared" si="17"/>
        <v>0</v>
      </c>
      <c r="U146" s="4">
        <v>72</v>
      </c>
      <c r="V146" s="4" t="str">
        <f t="shared" si="18"/>
        <v>inumazione</v>
      </c>
      <c r="W146" s="4"/>
      <c r="X146" s="4">
        <v>1</v>
      </c>
      <c r="Y146" s="4"/>
      <c r="Z146" s="4"/>
      <c r="AA146" s="4"/>
      <c r="AB146" s="4">
        <v>0</v>
      </c>
      <c r="AC146" s="4"/>
      <c r="AD146" s="4"/>
      <c r="AE146" s="4"/>
      <c r="AF146" s="4"/>
      <c r="AG146" s="4"/>
      <c r="AH146" s="4"/>
      <c r="AI146" s="23" t="str">
        <f t="shared" ref="AI146:AI209" si="21">IF(O146=1,CONCATENATE("insert into tipopercorso (id,codice,descrizione) values (",M146,",'",N146,"','",L146,"');"),"")</f>
        <v>insert into tipopercorso (id,codice,descrizione) values (10,'010','(servizio funebre con sepoltura in cimitero di CITTA'' di deceduto a CITTA'') segue inumazione ');</v>
      </c>
      <c r="AJ146" s="35" t="str">
        <f t="shared" ref="AJ146:AJ209" si="22">IF(O146=1,IF(P146&gt;0,CONCATENATE("insert into tipopercorsotipofase (id,idtipopercorso,idtipofase,obbligatorio,progressivo) values (",M146,",",M146,",",P146,",'0',0);"),""),"")</f>
        <v>insert into tipopercorsotipofase (id,idtipopercorso,idtipofase,obbligatorio,progressivo) values (10,10,100,'0',0);</v>
      </c>
      <c r="AK146" s="22" t="str">
        <f t="shared" ref="AK146:AK209" si="23">IF(O146=1,IF(Q146&gt;0,CONCATENATE("insert into tipopercorsotipofase (id,idtipopercorso,idtipofase,obbligatorio,progressivo) values (",1000+M146,",",M146,",",Q146,",","'"&amp;X146&amp;"'",",1);"),""),"")</f>
        <v>insert into tipopercorsotipofase (id,idtipopercorso,idtipofase,obbligatorio,progressivo) values (1010,10,72,'1',1);</v>
      </c>
      <c r="AL146" s="22" t="str">
        <f t="shared" ref="AL146:AL209" si="24">IF(O146=1,IF(R146&gt;0,CONCATENATE("insert into tipopercorsotipofase (id,idtipopercorso,idtipofase,obbligatorio,progressivo) values (",2000+M146,",",M146,",",R146,",","'"&amp;AB146&amp;"'",",2);"),""),"")</f>
        <v/>
      </c>
      <c r="AM146" s="22" t="str">
        <f t="shared" ref="AM146:AM209" si="25">IF(O146=1,IF(S146&gt;0,CONCATENATE("insert into tipopercorsotipofase (id,idtipopercorso,idtipofase,obbligatorio,progressivo) values (",3000+M146,",",M146,",",S146,",'0',3);"),""),"")</f>
        <v/>
      </c>
      <c r="AN146" s="22" t="str">
        <f t="shared" ref="AN146:AN209" si="26">IF(O146=1,IF(T146&gt;0,CONCATENATE("insert into tipopercorsotipofase (id,idtipopercorso,idtipofase,obbligatorio,progressivo) values (",4000+M146,",",M146,",",T146,",'0',4);"),""),"")</f>
        <v/>
      </c>
      <c r="AO146" s="24" t="str">
        <f t="shared" ref="AO146:AO209" si="27">IF(O146=1,IF(F146&gt;0,CONCATENATE("insert into tipopercorsocategorialettera (id,idtipopercorso,idcategorialetteraweb) values (",100+M146,",",M146,",",F146,");"),""),"")</f>
        <v>insert into tipopercorsocategorialettera (id,idtipopercorso,idcategorialetteraweb) values (110,10,10);</v>
      </c>
      <c r="AP146" s="24" t="str">
        <f t="shared" ref="AP146:AP209" si="28">IF(O146=1,IF(H146&gt;0,CONCATENATE("insert into tipopercorsocategorialettera (id,idtipopercorso,idcategorialetteraweb) values (",1100+M146,",",M146,",",H146,");"),""),"")</f>
        <v/>
      </c>
      <c r="AQ146" s="24" t="str">
        <f t="shared" ref="AQ146:AQ209" si="29">IF(O146=1,IF(J146&gt;0,CONCATENATE("insert into tipopercorsocategorialettera (id,idtipopercorso,idcategorialetteraweb) values (",2100+M146,",",M146,",",J146,");"),""),"")</f>
        <v/>
      </c>
    </row>
    <row r="147" spans="1:43" ht="9.75" customHeight="1" x14ac:dyDescent="0.25">
      <c r="A147" s="6">
        <v>100</v>
      </c>
      <c r="B147" s="5" t="str">
        <f t="shared" si="10"/>
        <v/>
      </c>
      <c r="C147" s="5">
        <v>100</v>
      </c>
      <c r="D147" s="5" t="str">
        <f t="shared" si="11"/>
        <v>servizio funebre con sepoltura in cimitero di CITTA''</v>
      </c>
      <c r="E147" s="7" t="str">
        <f>IF($D$3&gt;0," di deceduto FUORI COMUNE","")</f>
        <v xml:space="preserve"> di deceduto FUORI COMUNE</v>
      </c>
      <c r="F147" s="2">
        <v>0</v>
      </c>
      <c r="G147" s="2" t="str">
        <f t="shared" si="7"/>
        <v>-</v>
      </c>
      <c r="H147" s="2">
        <v>0</v>
      </c>
      <c r="I147" s="2" t="str">
        <f t="shared" si="8"/>
        <v>-</v>
      </c>
      <c r="J147" s="2">
        <v>0</v>
      </c>
      <c r="K147" s="2" t="str">
        <f t="shared" si="9"/>
        <v>-</v>
      </c>
      <c r="L147" s="9" t="str">
        <f t="shared" si="12"/>
        <v xml:space="preserve">(servizio funebre con sepoltura in cimitero di CITTA'' di deceduto FUORI COMUNE) segue tumulazione </v>
      </c>
      <c r="M147" s="1">
        <v>15</v>
      </c>
      <c r="N147" s="1" t="str">
        <f t="shared" si="20"/>
        <v>015</v>
      </c>
      <c r="O147" s="1">
        <v>1</v>
      </c>
      <c r="P147" s="5">
        <f t="shared" si="13"/>
        <v>100</v>
      </c>
      <c r="Q147" s="26">
        <f t="shared" si="14"/>
        <v>70</v>
      </c>
      <c r="R147" s="26">
        <f t="shared" si="15"/>
        <v>0</v>
      </c>
      <c r="S147" s="26">
        <f t="shared" si="16"/>
        <v>0</v>
      </c>
      <c r="T147" s="26">
        <f t="shared" si="17"/>
        <v>0</v>
      </c>
      <c r="U147" s="4">
        <v>70</v>
      </c>
      <c r="V147" s="4" t="str">
        <f t="shared" si="18"/>
        <v>tumulazione</v>
      </c>
      <c r="W147" s="4"/>
      <c r="X147" s="4">
        <v>1</v>
      </c>
      <c r="Y147" s="4"/>
      <c r="Z147" s="4"/>
      <c r="AA147" s="4"/>
      <c r="AB147" s="4">
        <v>0</v>
      </c>
      <c r="AC147" s="4"/>
      <c r="AD147" s="4"/>
      <c r="AE147" s="4"/>
      <c r="AF147" s="4"/>
      <c r="AG147" s="4"/>
      <c r="AH147" s="4"/>
      <c r="AI147" s="23" t="str">
        <f t="shared" si="21"/>
        <v>insert into tipopercorso (id,codice,descrizione) values (15,'015','(servizio funebre con sepoltura in cimitero di CITTA'' di deceduto FUORI COMUNE) segue tumulazione ');</v>
      </c>
      <c r="AJ147" s="35" t="str">
        <f t="shared" si="22"/>
        <v>insert into tipopercorsotipofase (id,idtipopercorso,idtipofase,obbligatorio,progressivo) values (15,15,100,'0',0);</v>
      </c>
      <c r="AK147" s="22" t="str">
        <f t="shared" si="23"/>
        <v>insert into tipopercorsotipofase (id,idtipopercorso,idtipofase,obbligatorio,progressivo) values (1015,15,70,'1',1);</v>
      </c>
      <c r="AL147" s="22" t="str">
        <f t="shared" si="24"/>
        <v/>
      </c>
      <c r="AM147" s="22" t="str">
        <f t="shared" si="25"/>
        <v/>
      </c>
      <c r="AN147" s="22" t="str">
        <f t="shared" si="26"/>
        <v/>
      </c>
      <c r="AO147" s="24" t="str">
        <f t="shared" si="27"/>
        <v/>
      </c>
      <c r="AP147" s="24" t="str">
        <f t="shared" si="28"/>
        <v/>
      </c>
      <c r="AQ147" s="24" t="str">
        <f t="shared" si="29"/>
        <v/>
      </c>
    </row>
    <row r="148" spans="1:43" ht="9.75" customHeight="1" x14ac:dyDescent="0.25">
      <c r="A148" s="6">
        <v>100</v>
      </c>
      <c r="B148" s="5" t="str">
        <f t="shared" si="10"/>
        <v/>
      </c>
      <c r="C148" s="5">
        <v>100</v>
      </c>
      <c r="D148" s="5" t="str">
        <f t="shared" si="11"/>
        <v>servizio funebre con sepoltura in cimitero di CITTA''</v>
      </c>
      <c r="E148" s="7" t="str">
        <f>IF($D$3&gt;0," di deceduto FUORI COMUNE","")</f>
        <v xml:space="preserve"> di deceduto FUORI COMUNE</v>
      </c>
      <c r="F148" s="2">
        <v>0</v>
      </c>
      <c r="G148" s="2" t="str">
        <f t="shared" si="7"/>
        <v>-</v>
      </c>
      <c r="H148" s="2">
        <v>0</v>
      </c>
      <c r="I148" s="2" t="str">
        <f t="shared" si="8"/>
        <v>-</v>
      </c>
      <c r="J148" s="2">
        <v>0</v>
      </c>
      <c r="K148" s="2" t="str">
        <f t="shared" si="9"/>
        <v>-</v>
      </c>
      <c r="L148" s="9" t="str">
        <f t="shared" si="12"/>
        <v xml:space="preserve">(servizio funebre con sepoltura in cimitero di CITTA'' di deceduto FUORI COMUNE) segue inumazione </v>
      </c>
      <c r="M148" s="1">
        <v>20</v>
      </c>
      <c r="N148" s="1" t="str">
        <f t="shared" si="20"/>
        <v>020</v>
      </c>
      <c r="O148" s="1">
        <v>1</v>
      </c>
      <c r="P148" s="5">
        <f t="shared" si="13"/>
        <v>100</v>
      </c>
      <c r="Q148" s="26">
        <f t="shared" si="14"/>
        <v>72</v>
      </c>
      <c r="R148" s="26">
        <f t="shared" si="15"/>
        <v>0</v>
      </c>
      <c r="S148" s="26">
        <f t="shared" si="16"/>
        <v>0</v>
      </c>
      <c r="T148" s="26">
        <f t="shared" si="17"/>
        <v>0</v>
      </c>
      <c r="U148" s="4">
        <v>72</v>
      </c>
      <c r="V148" s="4" t="str">
        <f t="shared" si="18"/>
        <v>inumazione</v>
      </c>
      <c r="W148" s="4"/>
      <c r="X148" s="4">
        <v>1</v>
      </c>
      <c r="Y148" s="4"/>
      <c r="Z148" s="4"/>
      <c r="AA148" s="4"/>
      <c r="AB148" s="4">
        <v>0</v>
      </c>
      <c r="AC148" s="4"/>
      <c r="AD148" s="4"/>
      <c r="AE148" s="4"/>
      <c r="AF148" s="4"/>
      <c r="AG148" s="4"/>
      <c r="AH148" s="4"/>
      <c r="AI148" s="23" t="str">
        <f t="shared" si="21"/>
        <v>insert into tipopercorso (id,codice,descrizione) values (20,'020','(servizio funebre con sepoltura in cimitero di CITTA'' di deceduto FUORI COMUNE) segue inumazione ');</v>
      </c>
      <c r="AJ148" s="35" t="str">
        <f t="shared" si="22"/>
        <v>insert into tipopercorsotipofase (id,idtipopercorso,idtipofase,obbligatorio,progressivo) values (20,20,100,'0',0);</v>
      </c>
      <c r="AK148" s="22" t="str">
        <f t="shared" si="23"/>
        <v>insert into tipopercorsotipofase (id,idtipopercorso,idtipofase,obbligatorio,progressivo) values (1020,20,72,'1',1);</v>
      </c>
      <c r="AL148" s="22" t="str">
        <f t="shared" si="24"/>
        <v/>
      </c>
      <c r="AM148" s="22" t="str">
        <f t="shared" si="25"/>
        <v/>
      </c>
      <c r="AN148" s="22" t="str">
        <f t="shared" si="26"/>
        <v/>
      </c>
      <c r="AO148" s="24" t="str">
        <f t="shared" si="27"/>
        <v/>
      </c>
      <c r="AP148" s="24" t="str">
        <f t="shared" si="28"/>
        <v/>
      </c>
      <c r="AQ148" s="24" t="str">
        <f t="shared" si="29"/>
        <v/>
      </c>
    </row>
    <row r="149" spans="1:43" ht="9.75" customHeight="1" x14ac:dyDescent="0.25">
      <c r="A149" s="11">
        <v>120</v>
      </c>
      <c r="B149" s="12" t="str">
        <f t="shared" si="10"/>
        <v>(arrivo) servizio funebre per cremazio</v>
      </c>
      <c r="C149" s="12">
        <v>120</v>
      </c>
      <c r="D149" s="12" t="str">
        <f t="shared" si="11"/>
        <v>servizio funebre con cremazione a CITTA''</v>
      </c>
      <c r="E149" s="12" t="str">
        <f>CONCATENATE(" di deceduto ",$C$1," ",$D$1)</f>
        <v xml:space="preserve"> di deceduto a CITTA''</v>
      </c>
      <c r="F149" s="2">
        <v>10</v>
      </c>
      <c r="G149" s="2" t="str">
        <f t="shared" si="7"/>
        <v>AT</v>
      </c>
      <c r="H149" s="2">
        <v>30</v>
      </c>
      <c r="I149" s="2" t="str">
        <f t="shared" si="8"/>
        <v>AC</v>
      </c>
      <c r="J149" s="2">
        <v>0</v>
      </c>
      <c r="K149" s="2" t="str">
        <f t="shared" si="9"/>
        <v>-</v>
      </c>
      <c r="L149" s="9" t="str">
        <f t="shared" si="12"/>
        <v>(servizio funebre con cremazione a CITTA'' di deceduto a CITTA'') segue cremazione  poi tumulazione in cimitero comunale</v>
      </c>
      <c r="M149" s="1">
        <v>25</v>
      </c>
      <c r="N149" s="1" t="str">
        <f t="shared" si="20"/>
        <v>025</v>
      </c>
      <c r="O149" s="1">
        <f t="shared" ref="O149:O155" si="30">$D$3</f>
        <v>1</v>
      </c>
      <c r="P149" s="5">
        <f t="shared" si="13"/>
        <v>120</v>
      </c>
      <c r="Q149" s="26">
        <f t="shared" si="14"/>
        <v>66</v>
      </c>
      <c r="R149" s="26">
        <f t="shared" si="15"/>
        <v>70</v>
      </c>
      <c r="S149" s="26">
        <f t="shared" si="16"/>
        <v>0</v>
      </c>
      <c r="T149" s="26">
        <f t="shared" si="17"/>
        <v>0</v>
      </c>
      <c r="U149" s="4">
        <v>66</v>
      </c>
      <c r="V149" s="4" t="str">
        <f t="shared" si="18"/>
        <v>cremazione</v>
      </c>
      <c r="W149" s="4"/>
      <c r="X149" s="4">
        <v>1</v>
      </c>
      <c r="Y149" s="4">
        <v>70</v>
      </c>
      <c r="Z149" s="4" t="str">
        <f t="shared" ref="Z149:Z160" si="31">VLOOKUP(Y149,fase,2)</f>
        <v>tumulazione</v>
      </c>
      <c r="AA149" s="4" t="s">
        <v>86</v>
      </c>
      <c r="AB149" s="4">
        <v>0</v>
      </c>
      <c r="AC149" s="4"/>
      <c r="AD149" s="4"/>
      <c r="AE149" s="4"/>
      <c r="AF149" s="4"/>
      <c r="AG149" s="4"/>
      <c r="AH149" s="4"/>
      <c r="AI149" s="23" t="str">
        <f t="shared" si="21"/>
        <v>insert into tipopercorso (id,codice,descrizione) values (25,'025','(servizio funebre con cremazione a CITTA'' di deceduto a CITTA'') segue cremazione  poi tumulazione in cimitero comunale');</v>
      </c>
      <c r="AJ149" s="35" t="str">
        <f t="shared" si="22"/>
        <v>insert into tipopercorsotipofase (id,idtipopercorso,idtipofase,obbligatorio,progressivo) values (25,25,120,'0',0);</v>
      </c>
      <c r="AK149" s="22" t="str">
        <f t="shared" si="23"/>
        <v>insert into tipopercorsotipofase (id,idtipopercorso,idtipofase,obbligatorio,progressivo) values (1025,25,66,'1',1);</v>
      </c>
      <c r="AL149" s="22" t="str">
        <f t="shared" si="24"/>
        <v>insert into tipopercorsotipofase (id,idtipopercorso,idtipofase,obbligatorio,progressivo) values (2025,25,70,'0',2);</v>
      </c>
      <c r="AM149" s="22" t="str">
        <f t="shared" si="25"/>
        <v/>
      </c>
      <c r="AN149" s="22" t="str">
        <f t="shared" si="26"/>
        <v/>
      </c>
      <c r="AO149" s="24" t="str">
        <f t="shared" si="27"/>
        <v>insert into tipopercorsocategorialettera (id,idtipopercorso,idcategorialetteraweb) values (125,25,10);</v>
      </c>
      <c r="AP149" s="24" t="str">
        <f t="shared" si="28"/>
        <v>insert into tipopercorsocategorialettera (id,idtipopercorso,idcategorialetteraweb) values (1125,25,30);</v>
      </c>
      <c r="AQ149" s="24" t="str">
        <f t="shared" si="29"/>
        <v/>
      </c>
    </row>
    <row r="150" spans="1:43" ht="9.75" customHeight="1" x14ac:dyDescent="0.25">
      <c r="A150" s="11">
        <v>120</v>
      </c>
      <c r="B150" s="12" t="str">
        <f t="shared" si="10"/>
        <v>ne  CITTA'' (ceneri ovunque destinate)</v>
      </c>
      <c r="C150" s="12">
        <v>120</v>
      </c>
      <c r="D150" s="12" t="str">
        <f t="shared" si="11"/>
        <v>servizio funebre con cremazione a CITTA''</v>
      </c>
      <c r="E150" s="12" t="str">
        <f t="shared" ref="E150:E155" si="32">CONCATENATE(" di deceduto ",$C$1," ",$D$1)</f>
        <v xml:space="preserve"> di deceduto a CITTA''</v>
      </c>
      <c r="F150" s="2">
        <v>10</v>
      </c>
      <c r="G150" s="2" t="str">
        <f t="shared" si="7"/>
        <v>AT</v>
      </c>
      <c r="H150" s="2">
        <v>30</v>
      </c>
      <c r="I150" s="2" t="str">
        <f t="shared" si="8"/>
        <v>AC</v>
      </c>
      <c r="J150" s="2">
        <v>0</v>
      </c>
      <c r="K150" s="2" t="str">
        <f t="shared" si="9"/>
        <v>-</v>
      </c>
      <c r="L150" s="9" t="str">
        <f t="shared" si="12"/>
        <v>(servizio funebre con cremazione a CITTA'' di deceduto a CITTA'') segue cremazione  poi dispersione in cinerario comune</v>
      </c>
      <c r="M150" s="1">
        <v>30</v>
      </c>
      <c r="N150" s="1" t="str">
        <f t="shared" si="20"/>
        <v>030</v>
      </c>
      <c r="O150" s="1">
        <f t="shared" si="30"/>
        <v>1</v>
      </c>
      <c r="P150" s="5">
        <f t="shared" si="13"/>
        <v>120</v>
      </c>
      <c r="Q150" s="26">
        <f t="shared" si="14"/>
        <v>66</v>
      </c>
      <c r="R150" s="26">
        <f t="shared" si="15"/>
        <v>80</v>
      </c>
      <c r="S150" s="26">
        <f t="shared" si="16"/>
        <v>0</v>
      </c>
      <c r="T150" s="26">
        <f t="shared" si="17"/>
        <v>0</v>
      </c>
      <c r="U150" s="4">
        <v>66</v>
      </c>
      <c r="V150" s="4" t="str">
        <f t="shared" si="18"/>
        <v>cremazione</v>
      </c>
      <c r="W150" s="4"/>
      <c r="X150" s="4">
        <v>0</v>
      </c>
      <c r="Y150" s="4">
        <v>80</v>
      </c>
      <c r="Z150" s="4" t="str">
        <f t="shared" si="31"/>
        <v>dispersione</v>
      </c>
      <c r="AA150" s="4" t="s">
        <v>85</v>
      </c>
      <c r="AB150" s="4">
        <v>0</v>
      </c>
      <c r="AC150" s="4"/>
      <c r="AD150" s="4"/>
      <c r="AE150" s="4"/>
      <c r="AF150" s="4"/>
      <c r="AG150" s="4"/>
      <c r="AH150" s="4"/>
      <c r="AI150" s="23" t="str">
        <f t="shared" si="21"/>
        <v>insert into tipopercorso (id,codice,descrizione) values (30,'030','(servizio funebre con cremazione a CITTA'' di deceduto a CITTA'') segue cremazione  poi dispersione in cinerario comune');</v>
      </c>
      <c r="AJ150" s="35" t="str">
        <f t="shared" si="22"/>
        <v>insert into tipopercorsotipofase (id,idtipopercorso,idtipofase,obbligatorio,progressivo) values (30,30,120,'0',0);</v>
      </c>
      <c r="AK150" s="22" t="str">
        <f t="shared" si="23"/>
        <v>insert into tipopercorsotipofase (id,idtipopercorso,idtipofase,obbligatorio,progressivo) values (1030,30,66,'0',1);</v>
      </c>
      <c r="AL150" s="22" t="str">
        <f t="shared" si="24"/>
        <v>insert into tipopercorsotipofase (id,idtipopercorso,idtipofase,obbligatorio,progressivo) values (2030,30,80,'0',2);</v>
      </c>
      <c r="AM150" s="22" t="str">
        <f t="shared" si="25"/>
        <v/>
      </c>
      <c r="AN150" s="22" t="str">
        <f t="shared" si="26"/>
        <v/>
      </c>
      <c r="AO150" s="24" t="str">
        <f t="shared" si="27"/>
        <v>insert into tipopercorsocategorialettera (id,idtipopercorso,idcategorialetteraweb) values (130,30,10);</v>
      </c>
      <c r="AP150" s="24" t="str">
        <f t="shared" si="28"/>
        <v>insert into tipopercorsocategorialettera (id,idtipopercorso,idcategorialetteraweb) values (1130,30,30);</v>
      </c>
      <c r="AQ150" s="24" t="str">
        <f t="shared" si="29"/>
        <v/>
      </c>
    </row>
    <row r="151" spans="1:43" ht="9.75" customHeight="1" x14ac:dyDescent="0.25">
      <c r="A151" s="11">
        <v>120</v>
      </c>
      <c r="B151" s="12" t="str">
        <f t="shared" si="10"/>
        <v/>
      </c>
      <c r="C151" s="12">
        <v>120</v>
      </c>
      <c r="D151" s="12" t="str">
        <f t="shared" si="11"/>
        <v>servizio funebre con cremazione a CITTA''</v>
      </c>
      <c r="E151" s="12" t="str">
        <f t="shared" si="32"/>
        <v xml:space="preserve"> di deceduto a CITTA''</v>
      </c>
      <c r="F151" s="2">
        <v>10</v>
      </c>
      <c r="G151" s="2" t="str">
        <f t="shared" si="7"/>
        <v>AT</v>
      </c>
      <c r="H151" s="2">
        <v>30</v>
      </c>
      <c r="I151" s="2" t="str">
        <f t="shared" si="8"/>
        <v>AC</v>
      </c>
      <c r="J151" s="2">
        <v>0</v>
      </c>
      <c r="K151" s="2" t="str">
        <f t="shared" si="9"/>
        <v>-</v>
      </c>
      <c r="L151" s="9" t="str">
        <f t="shared" si="12"/>
        <v>(servizio funebre con cremazione a CITTA'' di deceduto a CITTA'') segue cremazione  poi dispersione in cimitero comunale</v>
      </c>
      <c r="M151" s="1">
        <v>35</v>
      </c>
      <c r="N151" s="1" t="str">
        <f t="shared" si="20"/>
        <v>035</v>
      </c>
      <c r="O151" s="1">
        <f t="shared" si="30"/>
        <v>1</v>
      </c>
      <c r="P151" s="5">
        <f t="shared" si="13"/>
        <v>120</v>
      </c>
      <c r="Q151" s="26">
        <f t="shared" si="14"/>
        <v>66</v>
      </c>
      <c r="R151" s="26">
        <f t="shared" si="15"/>
        <v>80</v>
      </c>
      <c r="S151" s="26">
        <f t="shared" si="16"/>
        <v>0</v>
      </c>
      <c r="T151" s="26">
        <f t="shared" si="17"/>
        <v>0</v>
      </c>
      <c r="U151" s="4">
        <v>66</v>
      </c>
      <c r="V151" s="4" t="str">
        <f t="shared" si="18"/>
        <v>cremazione</v>
      </c>
      <c r="W151" s="4"/>
      <c r="X151" s="4">
        <v>0</v>
      </c>
      <c r="Y151" s="4">
        <v>80</v>
      </c>
      <c r="Z151" s="4" t="str">
        <f t="shared" si="31"/>
        <v>dispersione</v>
      </c>
      <c r="AA151" s="4" t="s">
        <v>86</v>
      </c>
      <c r="AB151" s="4">
        <v>0</v>
      </c>
      <c r="AC151" s="4"/>
      <c r="AD151" s="4"/>
      <c r="AE151" s="4"/>
      <c r="AF151" s="4"/>
      <c r="AG151" s="4"/>
      <c r="AH151" s="4"/>
      <c r="AI151" s="23" t="str">
        <f t="shared" si="21"/>
        <v>insert into tipopercorso (id,codice,descrizione) values (35,'035','(servizio funebre con cremazione a CITTA'' di deceduto a CITTA'') segue cremazione  poi dispersione in cimitero comunale');</v>
      </c>
      <c r="AJ151" s="35" t="str">
        <f t="shared" si="22"/>
        <v>insert into tipopercorsotipofase (id,idtipopercorso,idtipofase,obbligatorio,progressivo) values (35,35,120,'0',0);</v>
      </c>
      <c r="AK151" s="22" t="str">
        <f t="shared" si="23"/>
        <v>insert into tipopercorsotipofase (id,idtipopercorso,idtipofase,obbligatorio,progressivo) values (1035,35,66,'0',1);</v>
      </c>
      <c r="AL151" s="22" t="str">
        <f t="shared" si="24"/>
        <v>insert into tipopercorsotipofase (id,idtipopercorso,idtipofase,obbligatorio,progressivo) values (2035,35,80,'0',2);</v>
      </c>
      <c r="AM151" s="22" t="str">
        <f t="shared" si="25"/>
        <v/>
      </c>
      <c r="AN151" s="22" t="str">
        <f t="shared" si="26"/>
        <v/>
      </c>
      <c r="AO151" s="24" t="str">
        <f t="shared" si="27"/>
        <v>insert into tipopercorsocategorialettera (id,idtipopercorso,idcategorialetteraweb) values (135,35,10);</v>
      </c>
      <c r="AP151" s="24" t="str">
        <f t="shared" si="28"/>
        <v>insert into tipopercorsocategorialettera (id,idtipopercorso,idcategorialetteraweb) values (1135,35,30);</v>
      </c>
      <c r="AQ151" s="24" t="str">
        <f t="shared" si="29"/>
        <v/>
      </c>
    </row>
    <row r="152" spans="1:43" ht="9.75" customHeight="1" x14ac:dyDescent="0.25">
      <c r="A152" s="11">
        <v>120</v>
      </c>
      <c r="B152" s="12" t="str">
        <f t="shared" si="10"/>
        <v/>
      </c>
      <c r="C152" s="12">
        <v>120</v>
      </c>
      <c r="D152" s="12" t="str">
        <f t="shared" si="11"/>
        <v>servizio funebre con cremazione a CITTA''</v>
      </c>
      <c r="E152" s="12" t="str">
        <f t="shared" si="32"/>
        <v xml:space="preserve"> di deceduto a CITTA''</v>
      </c>
      <c r="F152" s="2">
        <v>10</v>
      </c>
      <c r="G152" s="2" t="str">
        <f t="shared" si="7"/>
        <v>AT</v>
      </c>
      <c r="H152" s="2">
        <v>30</v>
      </c>
      <c r="I152" s="2" t="str">
        <f t="shared" si="8"/>
        <v>AC</v>
      </c>
      <c r="J152" s="2">
        <v>0</v>
      </c>
      <c r="K152" s="2" t="str">
        <f t="shared" si="9"/>
        <v>-</v>
      </c>
      <c r="L152" s="9" t="str">
        <f t="shared" si="12"/>
        <v>(servizio funebre con cremazione a CITTA'' di deceduto a CITTA'') segue cremazione  poi partenza per sepoltura fuori comune</v>
      </c>
      <c r="M152" s="1">
        <v>40</v>
      </c>
      <c r="N152" s="1" t="str">
        <f t="shared" si="20"/>
        <v>040</v>
      </c>
      <c r="O152" s="1">
        <f t="shared" si="30"/>
        <v>1</v>
      </c>
      <c r="P152" s="5">
        <f t="shared" si="13"/>
        <v>120</v>
      </c>
      <c r="Q152" s="26">
        <f t="shared" si="14"/>
        <v>66</v>
      </c>
      <c r="R152" s="26">
        <f t="shared" si="15"/>
        <v>76</v>
      </c>
      <c r="S152" s="26">
        <f t="shared" si="16"/>
        <v>0</v>
      </c>
      <c r="T152" s="26">
        <f t="shared" si="17"/>
        <v>0</v>
      </c>
      <c r="U152" s="4">
        <v>66</v>
      </c>
      <c r="V152" s="4" t="str">
        <f t="shared" si="18"/>
        <v>cremazione</v>
      </c>
      <c r="W152" s="4"/>
      <c r="X152" s="4">
        <v>0</v>
      </c>
      <c r="Y152" s="4">
        <v>76</v>
      </c>
      <c r="Z152" s="4" t="str">
        <f t="shared" si="31"/>
        <v>partenza</v>
      </c>
      <c r="AA152" s="4" t="s">
        <v>87</v>
      </c>
      <c r="AB152" s="4">
        <v>0</v>
      </c>
      <c r="AC152" s="4"/>
      <c r="AD152" s="4"/>
      <c r="AE152" s="4"/>
      <c r="AF152" s="4"/>
      <c r="AG152" s="4"/>
      <c r="AH152" s="4"/>
      <c r="AI152" s="23" t="str">
        <f t="shared" si="21"/>
        <v>insert into tipopercorso (id,codice,descrizione) values (40,'040','(servizio funebre con cremazione a CITTA'' di deceduto a CITTA'') segue cremazione  poi partenza per sepoltura fuori comune');</v>
      </c>
      <c r="AJ152" s="35" t="str">
        <f t="shared" si="22"/>
        <v>insert into tipopercorsotipofase (id,idtipopercorso,idtipofase,obbligatorio,progressivo) values (40,40,120,'0',0);</v>
      </c>
      <c r="AK152" s="22" t="str">
        <f t="shared" si="23"/>
        <v>insert into tipopercorsotipofase (id,idtipopercorso,idtipofase,obbligatorio,progressivo) values (1040,40,66,'0',1);</v>
      </c>
      <c r="AL152" s="22" t="str">
        <f t="shared" si="24"/>
        <v>insert into tipopercorsotipofase (id,idtipopercorso,idtipofase,obbligatorio,progressivo) values (2040,40,76,'0',2);</v>
      </c>
      <c r="AM152" s="22" t="str">
        <f t="shared" si="25"/>
        <v/>
      </c>
      <c r="AN152" s="22" t="str">
        <f t="shared" si="26"/>
        <v/>
      </c>
      <c r="AO152" s="24" t="str">
        <f t="shared" si="27"/>
        <v>insert into tipopercorsocategorialettera (id,idtipopercorso,idcategorialetteraweb) values (140,40,10);</v>
      </c>
      <c r="AP152" s="24" t="str">
        <f t="shared" si="28"/>
        <v>insert into tipopercorsocategorialettera (id,idtipopercorso,idcategorialetteraweb) values (1140,40,30);</v>
      </c>
      <c r="AQ152" s="24" t="str">
        <f t="shared" si="29"/>
        <v/>
      </c>
    </row>
    <row r="153" spans="1:43" ht="9.75" customHeight="1" x14ac:dyDescent="0.25">
      <c r="A153" s="11">
        <v>120</v>
      </c>
      <c r="B153" s="12" t="str">
        <f t="shared" si="10"/>
        <v/>
      </c>
      <c r="C153" s="12">
        <v>120</v>
      </c>
      <c r="D153" s="12" t="str">
        <f t="shared" si="11"/>
        <v>servizio funebre con cremazione a CITTA''</v>
      </c>
      <c r="E153" s="12" t="str">
        <f t="shared" si="32"/>
        <v xml:space="preserve"> di deceduto a CITTA''</v>
      </c>
      <c r="F153" s="2">
        <v>10</v>
      </c>
      <c r="G153" s="2" t="str">
        <f t="shared" si="7"/>
        <v>AT</v>
      </c>
      <c r="H153" s="2">
        <v>30</v>
      </c>
      <c r="I153" s="2" t="str">
        <f t="shared" si="8"/>
        <v>AC</v>
      </c>
      <c r="J153" s="2">
        <v>20</v>
      </c>
      <c r="K153" s="2" t="str">
        <f t="shared" si="9"/>
        <v>PM</v>
      </c>
      <c r="L153" s="9" t="str">
        <f t="shared" si="12"/>
        <v>(servizio funebre con cremazione a CITTA'' di deceduto a CITTA'') segue cremazione  poi partenza per l''estero</v>
      </c>
      <c r="M153" s="1">
        <v>45</v>
      </c>
      <c r="N153" s="1" t="str">
        <f t="shared" si="20"/>
        <v>045</v>
      </c>
      <c r="O153" s="1">
        <f t="shared" si="30"/>
        <v>1</v>
      </c>
      <c r="P153" s="5">
        <f t="shared" si="13"/>
        <v>120</v>
      </c>
      <c r="Q153" s="26">
        <f t="shared" si="14"/>
        <v>66</v>
      </c>
      <c r="R153" s="26">
        <f t="shared" si="15"/>
        <v>76</v>
      </c>
      <c r="S153" s="26">
        <f t="shared" si="16"/>
        <v>0</v>
      </c>
      <c r="T153" s="26">
        <f t="shared" si="17"/>
        <v>0</v>
      </c>
      <c r="U153" s="4">
        <v>66</v>
      </c>
      <c r="V153" s="4" t="str">
        <f t="shared" si="18"/>
        <v>cremazione</v>
      </c>
      <c r="W153" s="4"/>
      <c r="X153" s="4">
        <v>0</v>
      </c>
      <c r="Y153" s="4">
        <v>76</v>
      </c>
      <c r="Z153" s="4" t="str">
        <f t="shared" si="31"/>
        <v>partenza</v>
      </c>
      <c r="AA153" s="4" t="s">
        <v>101</v>
      </c>
      <c r="AB153" s="4">
        <v>0</v>
      </c>
      <c r="AC153" s="4"/>
      <c r="AD153" s="4"/>
      <c r="AE153" s="4"/>
      <c r="AF153" s="4"/>
      <c r="AG153" s="4"/>
      <c r="AH153" s="4"/>
      <c r="AI153" s="23" t="str">
        <f t="shared" si="21"/>
        <v>insert into tipopercorso (id,codice,descrizione) values (45,'045','(servizio funebre con cremazione a CITTA'' di deceduto a CITTA'') segue cremazione  poi partenza per l''estero');</v>
      </c>
      <c r="AJ153" s="35" t="str">
        <f t="shared" si="22"/>
        <v>insert into tipopercorsotipofase (id,idtipopercorso,idtipofase,obbligatorio,progressivo) values (45,45,120,'0',0);</v>
      </c>
      <c r="AK153" s="22" t="str">
        <f t="shared" si="23"/>
        <v>insert into tipopercorsotipofase (id,idtipopercorso,idtipofase,obbligatorio,progressivo) values (1045,45,66,'0',1);</v>
      </c>
      <c r="AL153" s="22" t="str">
        <f t="shared" si="24"/>
        <v>insert into tipopercorsotipofase (id,idtipopercorso,idtipofase,obbligatorio,progressivo) values (2045,45,76,'0',2);</v>
      </c>
      <c r="AM153" s="22" t="str">
        <f t="shared" si="25"/>
        <v/>
      </c>
      <c r="AN153" s="22" t="str">
        <f t="shared" si="26"/>
        <v/>
      </c>
      <c r="AO153" s="24" t="str">
        <f t="shared" si="27"/>
        <v>insert into tipopercorsocategorialettera (id,idtipopercorso,idcategorialetteraweb) values (145,45,10);</v>
      </c>
      <c r="AP153" s="24" t="str">
        <f t="shared" si="28"/>
        <v>insert into tipopercorsocategorialettera (id,idtipopercorso,idcategorialetteraweb) values (1145,45,30);</v>
      </c>
      <c r="AQ153" s="24" t="str">
        <f t="shared" si="29"/>
        <v>insert into tipopercorsocategorialettera (id,idtipopercorso,idcategorialetteraweb) values (2145,45,20);</v>
      </c>
    </row>
    <row r="154" spans="1:43" ht="9.75" customHeight="1" x14ac:dyDescent="0.25">
      <c r="A154" s="11">
        <v>120</v>
      </c>
      <c r="B154" s="12" t="str">
        <f t="shared" si="10"/>
        <v/>
      </c>
      <c r="C154" s="12">
        <v>120</v>
      </c>
      <c r="D154" s="12" t="str">
        <f t="shared" si="11"/>
        <v>servizio funebre con cremazione a CITTA''</v>
      </c>
      <c r="E154" s="12" t="str">
        <f t="shared" si="32"/>
        <v xml:space="preserve"> di deceduto a CITTA''</v>
      </c>
      <c r="F154" s="2">
        <v>10</v>
      </c>
      <c r="G154" s="2" t="str">
        <f t="shared" si="7"/>
        <v>AT</v>
      </c>
      <c r="H154" s="2">
        <v>30</v>
      </c>
      <c r="I154" s="2" t="str">
        <f t="shared" si="8"/>
        <v>AC</v>
      </c>
      <c r="J154" s="2">
        <v>40</v>
      </c>
      <c r="K154" s="2" t="str">
        <f t="shared" si="9"/>
        <v>AA</v>
      </c>
      <c r="L154" s="9" t="str">
        <f t="shared" si="12"/>
        <v xml:space="preserve">(servizio funebre con cremazione a CITTA'' di deceduto a CITTA'') segue cremazione  poi affido </v>
      </c>
      <c r="M154" s="1">
        <v>50</v>
      </c>
      <c r="N154" s="1" t="str">
        <f t="shared" si="20"/>
        <v>050</v>
      </c>
      <c r="O154" s="1">
        <f t="shared" si="30"/>
        <v>1</v>
      </c>
      <c r="P154" s="5">
        <f t="shared" si="13"/>
        <v>120</v>
      </c>
      <c r="Q154" s="26">
        <f t="shared" si="14"/>
        <v>66</v>
      </c>
      <c r="R154" s="26">
        <f t="shared" si="15"/>
        <v>78</v>
      </c>
      <c r="S154" s="26">
        <f t="shared" si="16"/>
        <v>0</v>
      </c>
      <c r="T154" s="26">
        <f t="shared" si="17"/>
        <v>0</v>
      </c>
      <c r="U154" s="4">
        <v>66</v>
      </c>
      <c r="V154" s="4" t="str">
        <f t="shared" si="18"/>
        <v>cremazione</v>
      </c>
      <c r="W154" s="4"/>
      <c r="X154" s="4">
        <v>0</v>
      </c>
      <c r="Y154" s="4">
        <v>78</v>
      </c>
      <c r="Z154" s="4" t="str">
        <f t="shared" si="31"/>
        <v>affido</v>
      </c>
      <c r="AA154" s="4"/>
      <c r="AB154" s="4">
        <v>0</v>
      </c>
      <c r="AC154" s="4"/>
      <c r="AD154" s="4"/>
      <c r="AE154" s="4"/>
      <c r="AF154" s="4"/>
      <c r="AG154" s="4"/>
      <c r="AH154" s="4"/>
      <c r="AI154" s="23" t="str">
        <f t="shared" si="21"/>
        <v>insert into tipopercorso (id,codice,descrizione) values (50,'050','(servizio funebre con cremazione a CITTA'' di deceduto a CITTA'') segue cremazione  poi affido ');</v>
      </c>
      <c r="AJ154" s="35" t="str">
        <f t="shared" si="22"/>
        <v>insert into tipopercorsotipofase (id,idtipopercorso,idtipofase,obbligatorio,progressivo) values (50,50,120,'0',0);</v>
      </c>
      <c r="AK154" s="22" t="str">
        <f t="shared" si="23"/>
        <v>insert into tipopercorsotipofase (id,idtipopercorso,idtipofase,obbligatorio,progressivo) values (1050,50,66,'0',1);</v>
      </c>
      <c r="AL154" s="22" t="str">
        <f t="shared" si="24"/>
        <v>insert into tipopercorsotipofase (id,idtipopercorso,idtipofase,obbligatorio,progressivo) values (2050,50,78,'0',2);</v>
      </c>
      <c r="AM154" s="22" t="str">
        <f t="shared" si="25"/>
        <v/>
      </c>
      <c r="AN154" s="22" t="str">
        <f t="shared" si="26"/>
        <v/>
      </c>
      <c r="AO154" s="24" t="str">
        <f t="shared" si="27"/>
        <v>insert into tipopercorsocategorialettera (id,idtipopercorso,idcategorialetteraweb) values (150,50,10);</v>
      </c>
      <c r="AP154" s="24" t="str">
        <f t="shared" si="28"/>
        <v>insert into tipopercorsocategorialettera (id,idtipopercorso,idcategorialetteraweb) values (1150,50,30);</v>
      </c>
      <c r="AQ154" s="24" t="str">
        <f t="shared" si="29"/>
        <v>insert into tipopercorsocategorialettera (id,idtipopercorso,idcategorialetteraweb) values (2150,50,40);</v>
      </c>
    </row>
    <row r="155" spans="1:43" ht="9.75" customHeight="1" x14ac:dyDescent="0.25">
      <c r="A155" s="11">
        <v>120</v>
      </c>
      <c r="B155" s="12" t="str">
        <f t="shared" si="10"/>
        <v/>
      </c>
      <c r="C155" s="12">
        <v>120</v>
      </c>
      <c r="D155" s="12" t="str">
        <f t="shared" si="11"/>
        <v>servizio funebre con cremazione a CITTA''</v>
      </c>
      <c r="E155" s="12" t="str">
        <f t="shared" si="32"/>
        <v xml:space="preserve"> di deceduto a CITTA''</v>
      </c>
      <c r="F155" s="2">
        <v>10</v>
      </c>
      <c r="G155" s="2" t="str">
        <f t="shared" si="7"/>
        <v>AT</v>
      </c>
      <c r="H155" s="2">
        <v>30</v>
      </c>
      <c r="I155" s="2" t="str">
        <f t="shared" si="8"/>
        <v>AC</v>
      </c>
      <c r="J155" s="2">
        <v>50</v>
      </c>
      <c r="K155" s="2" t="str">
        <f t="shared" si="9"/>
        <v>AD</v>
      </c>
      <c r="L155" s="9" t="str">
        <f t="shared" si="12"/>
        <v xml:space="preserve">(servizio funebre con cremazione a CITTA'' di deceduto a CITTA'') segue cremazione  poi dispersione </v>
      </c>
      <c r="M155" s="1">
        <v>55</v>
      </c>
      <c r="N155" s="1" t="str">
        <f t="shared" si="20"/>
        <v>055</v>
      </c>
      <c r="O155" s="1">
        <f t="shared" si="30"/>
        <v>1</v>
      </c>
      <c r="P155" s="5">
        <f t="shared" si="13"/>
        <v>120</v>
      </c>
      <c r="Q155" s="26">
        <f t="shared" si="14"/>
        <v>66</v>
      </c>
      <c r="R155" s="26">
        <f t="shared" si="15"/>
        <v>80</v>
      </c>
      <c r="S155" s="26">
        <f t="shared" si="16"/>
        <v>0</v>
      </c>
      <c r="T155" s="26">
        <f t="shared" si="17"/>
        <v>0</v>
      </c>
      <c r="U155" s="4">
        <v>66</v>
      </c>
      <c r="V155" s="4" t="str">
        <f t="shared" si="18"/>
        <v>cremazione</v>
      </c>
      <c r="W155" s="4"/>
      <c r="X155" s="4">
        <v>0</v>
      </c>
      <c r="Y155" s="4">
        <v>80</v>
      </c>
      <c r="Z155" s="4" t="str">
        <f t="shared" si="31"/>
        <v>dispersione</v>
      </c>
      <c r="AA155" s="4"/>
      <c r="AB155" s="4">
        <v>0</v>
      </c>
      <c r="AC155" s="4"/>
      <c r="AD155" s="4"/>
      <c r="AE155" s="4"/>
      <c r="AF155" s="4"/>
      <c r="AG155" s="4"/>
      <c r="AH155" s="4"/>
      <c r="AI155" s="23" t="str">
        <f t="shared" si="21"/>
        <v>insert into tipopercorso (id,codice,descrizione) values (55,'055','(servizio funebre con cremazione a CITTA'' di deceduto a CITTA'') segue cremazione  poi dispersione ');</v>
      </c>
      <c r="AJ155" s="35" t="str">
        <f t="shared" si="22"/>
        <v>insert into tipopercorsotipofase (id,idtipopercorso,idtipofase,obbligatorio,progressivo) values (55,55,120,'0',0);</v>
      </c>
      <c r="AK155" s="22" t="str">
        <f t="shared" si="23"/>
        <v>insert into tipopercorsotipofase (id,idtipopercorso,idtipofase,obbligatorio,progressivo) values (1055,55,66,'0',1);</v>
      </c>
      <c r="AL155" s="22" t="str">
        <f t="shared" si="24"/>
        <v>insert into tipopercorsotipofase (id,idtipopercorso,idtipofase,obbligatorio,progressivo) values (2055,55,80,'0',2);</v>
      </c>
      <c r="AM155" s="22" t="str">
        <f t="shared" si="25"/>
        <v/>
      </c>
      <c r="AN155" s="22" t="str">
        <f t="shared" si="26"/>
        <v/>
      </c>
      <c r="AO155" s="24" t="str">
        <f t="shared" si="27"/>
        <v>insert into tipopercorsocategorialettera (id,idtipopercorso,idcategorialetteraweb) values (155,55,10);</v>
      </c>
      <c r="AP155" s="24" t="str">
        <f t="shared" si="28"/>
        <v>insert into tipopercorsocategorialettera (id,idtipopercorso,idcategorialetteraweb) values (1155,55,30);</v>
      </c>
      <c r="AQ155" s="24" t="str">
        <f t="shared" si="29"/>
        <v>insert into tipopercorsocategorialettera (id,idtipopercorso,idcategorialetteraweb) values (2155,55,50);</v>
      </c>
    </row>
    <row r="156" spans="1:43" ht="9.75" customHeight="1" x14ac:dyDescent="0.25">
      <c r="A156" s="11">
        <v>120</v>
      </c>
      <c r="B156" s="12" t="str">
        <f t="shared" si="10"/>
        <v/>
      </c>
      <c r="C156" s="12">
        <v>120</v>
      </c>
      <c r="D156" s="12" t="str">
        <f t="shared" si="11"/>
        <v>servizio funebre con cremazione a CITTA''</v>
      </c>
      <c r="E156" s="8" t="str">
        <f t="shared" ref="E156:E160" si="33">IF($D$3&gt;0," di deceduto FUORI COMUNE","")</f>
        <v xml:space="preserve"> di deceduto FUORI COMUNE</v>
      </c>
      <c r="F156" s="2">
        <v>0</v>
      </c>
      <c r="G156" s="2" t="str">
        <f t="shared" si="7"/>
        <v>-</v>
      </c>
      <c r="H156" s="2">
        <v>0</v>
      </c>
      <c r="I156" s="2" t="str">
        <f t="shared" si="8"/>
        <v>-</v>
      </c>
      <c r="J156" s="2">
        <v>0</v>
      </c>
      <c r="K156" s="2" t="str">
        <f t="shared" si="9"/>
        <v>-</v>
      </c>
      <c r="L156" s="9" t="str">
        <f t="shared" si="12"/>
        <v>(servizio funebre con cremazione a CITTA'' di deceduto FUORI COMUNE) segue cremazione  poi tumulazione in cimitero comunale</v>
      </c>
      <c r="M156" s="1">
        <v>60</v>
      </c>
      <c r="N156" s="1" t="str">
        <f t="shared" si="20"/>
        <v>060</v>
      </c>
      <c r="O156" s="1">
        <f>$D$2</f>
        <v>1</v>
      </c>
      <c r="P156" s="5">
        <f t="shared" si="13"/>
        <v>120</v>
      </c>
      <c r="Q156" s="26">
        <f t="shared" si="14"/>
        <v>66</v>
      </c>
      <c r="R156" s="26">
        <f t="shared" si="15"/>
        <v>70</v>
      </c>
      <c r="S156" s="26">
        <f t="shared" si="16"/>
        <v>0</v>
      </c>
      <c r="T156" s="26">
        <f t="shared" si="17"/>
        <v>0</v>
      </c>
      <c r="U156" s="4">
        <v>66</v>
      </c>
      <c r="V156" s="4" t="str">
        <f t="shared" si="18"/>
        <v>cremazione</v>
      </c>
      <c r="W156" s="4"/>
      <c r="X156" s="4">
        <v>0</v>
      </c>
      <c r="Y156" s="4">
        <v>70</v>
      </c>
      <c r="Z156" s="4" t="str">
        <f t="shared" si="31"/>
        <v>tumulazione</v>
      </c>
      <c r="AA156" s="4" t="s">
        <v>86</v>
      </c>
      <c r="AB156" s="4">
        <v>0</v>
      </c>
      <c r="AC156" s="4"/>
      <c r="AD156" s="4"/>
      <c r="AE156" s="4"/>
      <c r="AF156" s="4"/>
      <c r="AG156" s="4"/>
      <c r="AH156" s="4"/>
      <c r="AI156" s="23" t="str">
        <f t="shared" si="21"/>
        <v>insert into tipopercorso (id,codice,descrizione) values (60,'060','(servizio funebre con cremazione a CITTA'' di deceduto FUORI COMUNE) segue cremazione  poi tumulazione in cimitero comunale');</v>
      </c>
      <c r="AJ156" s="35" t="str">
        <f t="shared" si="22"/>
        <v>insert into tipopercorsotipofase (id,idtipopercorso,idtipofase,obbligatorio,progressivo) values (60,60,120,'0',0);</v>
      </c>
      <c r="AK156" s="22" t="str">
        <f t="shared" si="23"/>
        <v>insert into tipopercorsotipofase (id,idtipopercorso,idtipofase,obbligatorio,progressivo) values (1060,60,66,'0',1);</v>
      </c>
      <c r="AL156" s="22" t="str">
        <f t="shared" si="24"/>
        <v>insert into tipopercorsotipofase (id,idtipopercorso,idtipofase,obbligatorio,progressivo) values (2060,60,70,'0',2);</v>
      </c>
      <c r="AM156" s="22" t="str">
        <f t="shared" si="25"/>
        <v/>
      </c>
      <c r="AN156" s="22" t="str">
        <f t="shared" si="26"/>
        <v/>
      </c>
      <c r="AO156" s="24" t="str">
        <f t="shared" si="27"/>
        <v/>
      </c>
      <c r="AP156" s="24" t="str">
        <f t="shared" si="28"/>
        <v/>
      </c>
      <c r="AQ156" s="24" t="str">
        <f t="shared" si="29"/>
        <v/>
      </c>
    </row>
    <row r="157" spans="1:43" ht="9.75" customHeight="1" x14ac:dyDescent="0.25">
      <c r="A157" s="11">
        <v>120</v>
      </c>
      <c r="B157" s="12" t="str">
        <f t="shared" si="10"/>
        <v/>
      </c>
      <c r="C157" s="12">
        <v>120</v>
      </c>
      <c r="D157" s="12" t="str">
        <f t="shared" si="11"/>
        <v>servizio funebre con cremazione a CITTA''</v>
      </c>
      <c r="E157" s="8" t="str">
        <f t="shared" si="33"/>
        <v xml:space="preserve"> di deceduto FUORI COMUNE</v>
      </c>
      <c r="F157" s="2">
        <v>0</v>
      </c>
      <c r="G157" s="2" t="str">
        <f t="shared" si="7"/>
        <v>-</v>
      </c>
      <c r="H157" s="2">
        <v>0</v>
      </c>
      <c r="I157" s="2" t="str">
        <f t="shared" si="8"/>
        <v>-</v>
      </c>
      <c r="J157" s="2">
        <v>0</v>
      </c>
      <c r="K157" s="2" t="str">
        <f t="shared" si="9"/>
        <v>-</v>
      </c>
      <c r="L157" s="9" t="str">
        <f t="shared" si="12"/>
        <v>(servizio funebre con cremazione a CITTA'' di deceduto FUORI COMUNE) segue cremazione  poi dispersione in cinerario comune</v>
      </c>
      <c r="M157" s="1">
        <v>65</v>
      </c>
      <c r="N157" s="1" t="str">
        <f t="shared" si="20"/>
        <v>065</v>
      </c>
      <c r="O157" s="1">
        <f>$D$2</f>
        <v>1</v>
      </c>
      <c r="P157" s="5">
        <f t="shared" si="13"/>
        <v>120</v>
      </c>
      <c r="Q157" s="26">
        <f t="shared" si="14"/>
        <v>66</v>
      </c>
      <c r="R157" s="26">
        <f t="shared" si="15"/>
        <v>80</v>
      </c>
      <c r="S157" s="26">
        <f t="shared" si="16"/>
        <v>0</v>
      </c>
      <c r="T157" s="26">
        <f t="shared" si="17"/>
        <v>0</v>
      </c>
      <c r="U157" s="4">
        <v>66</v>
      </c>
      <c r="V157" s="4" t="str">
        <f t="shared" si="18"/>
        <v>cremazione</v>
      </c>
      <c r="W157" s="4"/>
      <c r="X157" s="4">
        <v>0</v>
      </c>
      <c r="Y157" s="4">
        <v>80</v>
      </c>
      <c r="Z157" s="4" t="str">
        <f t="shared" si="31"/>
        <v>dispersione</v>
      </c>
      <c r="AA157" s="4" t="s">
        <v>85</v>
      </c>
      <c r="AB157" s="4">
        <v>0</v>
      </c>
      <c r="AC157" s="4"/>
      <c r="AD157" s="4"/>
      <c r="AE157" s="4"/>
      <c r="AF157" s="4"/>
      <c r="AG157" s="4"/>
      <c r="AH157" s="4"/>
      <c r="AI157" s="23" t="str">
        <f t="shared" si="21"/>
        <v>insert into tipopercorso (id,codice,descrizione) values (65,'065','(servizio funebre con cremazione a CITTA'' di deceduto FUORI COMUNE) segue cremazione  poi dispersione in cinerario comune');</v>
      </c>
      <c r="AJ157" s="35" t="str">
        <f t="shared" si="22"/>
        <v>insert into tipopercorsotipofase (id,idtipopercorso,idtipofase,obbligatorio,progressivo) values (65,65,120,'0',0);</v>
      </c>
      <c r="AK157" s="22" t="str">
        <f t="shared" si="23"/>
        <v>insert into tipopercorsotipofase (id,idtipopercorso,idtipofase,obbligatorio,progressivo) values (1065,65,66,'0',1);</v>
      </c>
      <c r="AL157" s="22" t="str">
        <f t="shared" si="24"/>
        <v>insert into tipopercorsotipofase (id,idtipopercorso,idtipofase,obbligatorio,progressivo) values (2065,65,80,'0',2);</v>
      </c>
      <c r="AM157" s="22" t="str">
        <f t="shared" si="25"/>
        <v/>
      </c>
      <c r="AN157" s="22" t="str">
        <f t="shared" si="26"/>
        <v/>
      </c>
      <c r="AO157" s="24" t="str">
        <f t="shared" si="27"/>
        <v/>
      </c>
      <c r="AP157" s="24" t="str">
        <f t="shared" si="28"/>
        <v/>
      </c>
      <c r="AQ157" s="24" t="str">
        <f t="shared" si="29"/>
        <v/>
      </c>
    </row>
    <row r="158" spans="1:43" ht="9.75" customHeight="1" x14ac:dyDescent="0.25">
      <c r="A158" s="11">
        <v>120</v>
      </c>
      <c r="B158" s="12" t="str">
        <f t="shared" si="10"/>
        <v/>
      </c>
      <c r="C158" s="12">
        <v>120</v>
      </c>
      <c r="D158" s="12" t="str">
        <f t="shared" si="11"/>
        <v>servizio funebre con cremazione a CITTA''</v>
      </c>
      <c r="E158" s="8" t="str">
        <f t="shared" si="33"/>
        <v xml:space="preserve"> di deceduto FUORI COMUNE</v>
      </c>
      <c r="F158" s="2">
        <v>0</v>
      </c>
      <c r="G158" s="2" t="str">
        <f t="shared" si="7"/>
        <v>-</v>
      </c>
      <c r="H158" s="2">
        <v>0</v>
      </c>
      <c r="I158" s="2" t="str">
        <f t="shared" si="8"/>
        <v>-</v>
      </c>
      <c r="J158" s="2">
        <v>0</v>
      </c>
      <c r="K158" s="2" t="str">
        <f t="shared" si="9"/>
        <v>-</v>
      </c>
      <c r="L158" s="9" t="str">
        <f t="shared" si="12"/>
        <v>(servizio funebre con cremazione a CITTA'' di deceduto FUORI COMUNE) segue cremazione  poi dispersione in cimitero comunale</v>
      </c>
      <c r="M158" s="1">
        <v>70</v>
      </c>
      <c r="N158" s="1" t="str">
        <f t="shared" si="20"/>
        <v>070</v>
      </c>
      <c r="O158" s="1">
        <f>$D$2</f>
        <v>1</v>
      </c>
      <c r="P158" s="5">
        <f t="shared" si="13"/>
        <v>120</v>
      </c>
      <c r="Q158" s="26">
        <f t="shared" si="14"/>
        <v>66</v>
      </c>
      <c r="R158" s="26">
        <f t="shared" si="15"/>
        <v>80</v>
      </c>
      <c r="S158" s="26">
        <f t="shared" si="16"/>
        <v>0</v>
      </c>
      <c r="T158" s="26">
        <f t="shared" si="17"/>
        <v>0</v>
      </c>
      <c r="U158" s="4">
        <v>66</v>
      </c>
      <c r="V158" s="4" t="str">
        <f t="shared" si="18"/>
        <v>cremazione</v>
      </c>
      <c r="W158" s="4"/>
      <c r="X158" s="4">
        <v>0</v>
      </c>
      <c r="Y158" s="4">
        <v>80</v>
      </c>
      <c r="Z158" s="4" t="str">
        <f t="shared" si="31"/>
        <v>dispersione</v>
      </c>
      <c r="AA158" s="4" t="s">
        <v>86</v>
      </c>
      <c r="AB158" s="4">
        <v>0</v>
      </c>
      <c r="AC158" s="4"/>
      <c r="AD158" s="4"/>
      <c r="AE158" s="4"/>
      <c r="AF158" s="4"/>
      <c r="AG158" s="4"/>
      <c r="AH158" s="4"/>
      <c r="AI158" s="23" t="str">
        <f t="shared" si="21"/>
        <v>insert into tipopercorso (id,codice,descrizione) values (70,'070','(servizio funebre con cremazione a CITTA'' di deceduto FUORI COMUNE) segue cremazione  poi dispersione in cimitero comunale');</v>
      </c>
      <c r="AJ158" s="35" t="str">
        <f t="shared" si="22"/>
        <v>insert into tipopercorsotipofase (id,idtipopercorso,idtipofase,obbligatorio,progressivo) values (70,70,120,'0',0);</v>
      </c>
      <c r="AK158" s="22" t="str">
        <f t="shared" si="23"/>
        <v>insert into tipopercorsotipofase (id,idtipopercorso,idtipofase,obbligatorio,progressivo) values (1070,70,66,'0',1);</v>
      </c>
      <c r="AL158" s="22" t="str">
        <f t="shared" si="24"/>
        <v>insert into tipopercorsotipofase (id,idtipopercorso,idtipofase,obbligatorio,progressivo) values (2070,70,80,'0',2);</v>
      </c>
      <c r="AM158" s="22" t="str">
        <f t="shared" si="25"/>
        <v/>
      </c>
      <c r="AN158" s="22" t="str">
        <f t="shared" si="26"/>
        <v/>
      </c>
      <c r="AO158" s="24" t="str">
        <f t="shared" si="27"/>
        <v/>
      </c>
      <c r="AP158" s="24" t="str">
        <f t="shared" si="28"/>
        <v/>
      </c>
      <c r="AQ158" s="24" t="str">
        <f t="shared" si="29"/>
        <v/>
      </c>
    </row>
    <row r="159" spans="1:43" ht="9.75" customHeight="1" x14ac:dyDescent="0.25">
      <c r="A159" s="11">
        <v>120</v>
      </c>
      <c r="B159" s="12" t="str">
        <f t="shared" si="10"/>
        <v/>
      </c>
      <c r="C159" s="12">
        <v>120</v>
      </c>
      <c r="D159" s="12" t="str">
        <f t="shared" si="11"/>
        <v>servizio funebre con cremazione a CITTA''</v>
      </c>
      <c r="E159" s="8" t="str">
        <f t="shared" si="33"/>
        <v xml:space="preserve"> di deceduto FUORI COMUNE</v>
      </c>
      <c r="F159" s="2">
        <v>0</v>
      </c>
      <c r="G159" s="2" t="str">
        <f t="shared" si="7"/>
        <v>-</v>
      </c>
      <c r="H159" s="2">
        <v>0</v>
      </c>
      <c r="I159" s="2" t="str">
        <f t="shared" si="8"/>
        <v>-</v>
      </c>
      <c r="J159" s="2">
        <v>0</v>
      </c>
      <c r="K159" s="2" t="str">
        <f t="shared" si="9"/>
        <v>-</v>
      </c>
      <c r="L159" s="9" t="str">
        <f t="shared" si="12"/>
        <v>(servizio funebre con cremazione a CITTA'' di deceduto FUORI COMUNE) segue cremazione  poi partenza per sepoltura fuori comune</v>
      </c>
      <c r="M159" s="1">
        <v>75</v>
      </c>
      <c r="N159" s="1" t="str">
        <f t="shared" si="20"/>
        <v>075</v>
      </c>
      <c r="O159" s="1">
        <f>$D$2</f>
        <v>1</v>
      </c>
      <c r="P159" s="5">
        <f t="shared" si="13"/>
        <v>120</v>
      </c>
      <c r="Q159" s="26">
        <f t="shared" si="14"/>
        <v>66</v>
      </c>
      <c r="R159" s="26">
        <f t="shared" si="15"/>
        <v>76</v>
      </c>
      <c r="S159" s="26">
        <f t="shared" si="16"/>
        <v>0</v>
      </c>
      <c r="T159" s="26">
        <f t="shared" si="17"/>
        <v>0</v>
      </c>
      <c r="U159" s="4">
        <v>66</v>
      </c>
      <c r="V159" s="4" t="str">
        <f t="shared" si="18"/>
        <v>cremazione</v>
      </c>
      <c r="W159" s="4"/>
      <c r="X159" s="4">
        <v>0</v>
      </c>
      <c r="Y159" s="4">
        <v>76</v>
      </c>
      <c r="Z159" s="4" t="str">
        <f t="shared" si="31"/>
        <v>partenza</v>
      </c>
      <c r="AA159" s="4" t="s">
        <v>87</v>
      </c>
      <c r="AB159" s="4">
        <v>0</v>
      </c>
      <c r="AC159" s="4"/>
      <c r="AD159" s="4"/>
      <c r="AE159" s="4"/>
      <c r="AF159" s="4"/>
      <c r="AG159" s="4"/>
      <c r="AH159" s="4"/>
      <c r="AI159" s="23" t="str">
        <f t="shared" si="21"/>
        <v>insert into tipopercorso (id,codice,descrizione) values (75,'075','(servizio funebre con cremazione a CITTA'' di deceduto FUORI COMUNE) segue cremazione  poi partenza per sepoltura fuori comune');</v>
      </c>
      <c r="AJ159" s="35" t="str">
        <f t="shared" si="22"/>
        <v>insert into tipopercorsotipofase (id,idtipopercorso,idtipofase,obbligatorio,progressivo) values (75,75,120,'0',0);</v>
      </c>
      <c r="AK159" s="22" t="str">
        <f t="shared" si="23"/>
        <v>insert into tipopercorsotipofase (id,idtipopercorso,idtipofase,obbligatorio,progressivo) values (1075,75,66,'0',1);</v>
      </c>
      <c r="AL159" s="22" t="str">
        <f t="shared" si="24"/>
        <v>insert into tipopercorsotipofase (id,idtipopercorso,idtipofase,obbligatorio,progressivo) values (2075,75,76,'0',2);</v>
      </c>
      <c r="AM159" s="22" t="str">
        <f t="shared" si="25"/>
        <v/>
      </c>
      <c r="AN159" s="22" t="str">
        <f t="shared" si="26"/>
        <v/>
      </c>
      <c r="AO159" s="24" t="str">
        <f t="shared" si="27"/>
        <v/>
      </c>
      <c r="AP159" s="24" t="str">
        <f t="shared" si="28"/>
        <v/>
      </c>
      <c r="AQ159" s="24" t="str">
        <f t="shared" si="29"/>
        <v/>
      </c>
    </row>
    <row r="160" spans="1:43" ht="9.75" customHeight="1" x14ac:dyDescent="0.25">
      <c r="A160" s="11">
        <v>120</v>
      </c>
      <c r="B160" s="12" t="str">
        <f t="shared" si="10"/>
        <v/>
      </c>
      <c r="C160" s="12">
        <v>120</v>
      </c>
      <c r="D160" s="12" t="str">
        <f t="shared" si="11"/>
        <v>servizio funebre con cremazione a CITTA''</v>
      </c>
      <c r="E160" s="8" t="str">
        <f t="shared" si="33"/>
        <v xml:space="preserve"> di deceduto FUORI COMUNE</v>
      </c>
      <c r="F160" s="2">
        <v>0</v>
      </c>
      <c r="G160" s="2" t="str">
        <f t="shared" si="7"/>
        <v>-</v>
      </c>
      <c r="H160" s="2">
        <v>0</v>
      </c>
      <c r="I160" s="2" t="str">
        <f t="shared" si="8"/>
        <v>-</v>
      </c>
      <c r="J160" s="2">
        <v>0</v>
      </c>
      <c r="K160" s="2" t="str">
        <f t="shared" si="9"/>
        <v>-</v>
      </c>
      <c r="L160" s="9" t="str">
        <f t="shared" si="12"/>
        <v>(servizio funebre con cremazione a CITTA'' di deceduto FUORI COMUNE) segue cremazione  poi partenza per l''estero</v>
      </c>
      <c r="M160" s="1">
        <v>80</v>
      </c>
      <c r="N160" s="1" t="str">
        <f t="shared" si="20"/>
        <v>080</v>
      </c>
      <c r="O160" s="1">
        <f>$D$2</f>
        <v>1</v>
      </c>
      <c r="P160" s="5">
        <f t="shared" si="13"/>
        <v>120</v>
      </c>
      <c r="Q160" s="26">
        <f t="shared" si="14"/>
        <v>66</v>
      </c>
      <c r="R160" s="26">
        <f t="shared" si="15"/>
        <v>76</v>
      </c>
      <c r="S160" s="26">
        <f t="shared" si="16"/>
        <v>0</v>
      </c>
      <c r="T160" s="26">
        <f t="shared" si="17"/>
        <v>0</v>
      </c>
      <c r="U160" s="4">
        <v>66</v>
      </c>
      <c r="V160" s="4" t="str">
        <f t="shared" si="18"/>
        <v>cremazione</v>
      </c>
      <c r="W160" s="4"/>
      <c r="X160" s="4">
        <v>0</v>
      </c>
      <c r="Y160" s="4">
        <v>76</v>
      </c>
      <c r="Z160" s="4" t="str">
        <f t="shared" si="31"/>
        <v>partenza</v>
      </c>
      <c r="AA160" s="4" t="s">
        <v>101</v>
      </c>
      <c r="AB160" s="4">
        <v>0</v>
      </c>
      <c r="AC160" s="4"/>
      <c r="AD160" s="4"/>
      <c r="AE160" s="4"/>
      <c r="AF160" s="4"/>
      <c r="AG160" s="4"/>
      <c r="AH160" s="4"/>
      <c r="AI160" s="23" t="str">
        <f t="shared" si="21"/>
        <v>insert into tipopercorso (id,codice,descrizione) values (80,'080','(servizio funebre con cremazione a CITTA'' di deceduto FUORI COMUNE) segue cremazione  poi partenza per l''estero');</v>
      </c>
      <c r="AJ160" s="35" t="str">
        <f t="shared" si="22"/>
        <v>insert into tipopercorsotipofase (id,idtipopercorso,idtipofase,obbligatorio,progressivo) values (80,80,120,'0',0);</v>
      </c>
      <c r="AK160" s="22" t="str">
        <f t="shared" si="23"/>
        <v>insert into tipopercorsotipofase (id,idtipopercorso,idtipofase,obbligatorio,progressivo) values (1080,80,66,'0',1);</v>
      </c>
      <c r="AL160" s="22" t="str">
        <f t="shared" si="24"/>
        <v>insert into tipopercorsotipofase (id,idtipopercorso,idtipofase,obbligatorio,progressivo) values (2080,80,76,'0',2);</v>
      </c>
      <c r="AM160" s="22" t="str">
        <f t="shared" si="25"/>
        <v/>
      </c>
      <c r="AN160" s="22" t="str">
        <f t="shared" si="26"/>
        <v/>
      </c>
      <c r="AO160" s="24" t="str">
        <f t="shared" si="27"/>
        <v/>
      </c>
      <c r="AP160" s="24" t="str">
        <f t="shared" si="28"/>
        <v/>
      </c>
      <c r="AQ160" s="24" t="str">
        <f t="shared" si="29"/>
        <v/>
      </c>
    </row>
    <row r="161" spans="1:43" ht="9.75" customHeight="1" x14ac:dyDescent="0.25">
      <c r="A161" s="17">
        <v>130</v>
      </c>
      <c r="B161" s="18" t="str">
        <f t="shared" si="10"/>
        <v>trasporto preliminare cassa aperta</v>
      </c>
      <c r="C161" s="18">
        <v>130</v>
      </c>
      <c r="D161" s="18" t="str">
        <f t="shared" si="11"/>
        <v>trasporto preliminare cassa aperta</v>
      </c>
      <c r="E161" s="18"/>
      <c r="F161" s="2">
        <v>10</v>
      </c>
      <c r="G161" s="2" t="str">
        <f t="shared" si="7"/>
        <v>AT</v>
      </c>
      <c r="H161" s="2">
        <v>0</v>
      </c>
      <c r="I161" s="2" t="str">
        <f t="shared" si="8"/>
        <v>-</v>
      </c>
      <c r="J161" s="2">
        <v>0</v>
      </c>
      <c r="K161" s="2" t="str">
        <f t="shared" si="9"/>
        <v>-</v>
      </c>
      <c r="L161" s="9" t="str">
        <f>CONCATENATE("(",D161,E161,")")</f>
        <v>(trasporto preliminare cassa aperta)</v>
      </c>
      <c r="M161" s="1">
        <v>85</v>
      </c>
      <c r="N161" s="1" t="str">
        <f t="shared" si="20"/>
        <v>085</v>
      </c>
      <c r="O161" s="1">
        <f>$D$3</f>
        <v>1</v>
      </c>
      <c r="P161" s="5">
        <f t="shared" si="13"/>
        <v>130</v>
      </c>
      <c r="Q161" s="26">
        <f t="shared" si="14"/>
        <v>0</v>
      </c>
      <c r="R161" s="26">
        <f t="shared" si="15"/>
        <v>0</v>
      </c>
      <c r="S161" s="26">
        <f t="shared" si="16"/>
        <v>0</v>
      </c>
      <c r="T161" s="26">
        <f t="shared" si="17"/>
        <v>0</v>
      </c>
      <c r="U161" s="4"/>
      <c r="V161" s="4"/>
      <c r="W161" s="4"/>
      <c r="X161" s="4">
        <v>0</v>
      </c>
      <c r="Y161" s="4"/>
      <c r="Z161" s="4"/>
      <c r="AA161" s="4"/>
      <c r="AB161" s="4">
        <v>0</v>
      </c>
      <c r="AC161" s="4"/>
      <c r="AD161" s="4"/>
      <c r="AE161" s="4"/>
      <c r="AF161" s="4"/>
      <c r="AG161" s="4"/>
      <c r="AH161" s="4"/>
      <c r="AI161" s="23" t="str">
        <f t="shared" si="21"/>
        <v>insert into tipopercorso (id,codice,descrizione) values (85,'085','(trasporto preliminare cassa aperta)');</v>
      </c>
      <c r="AJ161" s="35" t="str">
        <f t="shared" si="22"/>
        <v>insert into tipopercorsotipofase (id,idtipopercorso,idtipofase,obbligatorio,progressivo) values (85,85,130,'0',0);</v>
      </c>
      <c r="AK161" s="22" t="str">
        <f t="shared" si="23"/>
        <v/>
      </c>
      <c r="AL161" s="22" t="str">
        <f t="shared" si="24"/>
        <v/>
      </c>
      <c r="AM161" s="22" t="str">
        <f t="shared" si="25"/>
        <v/>
      </c>
      <c r="AN161" s="22" t="str">
        <f t="shared" si="26"/>
        <v/>
      </c>
      <c r="AO161" s="24" t="str">
        <f t="shared" si="27"/>
        <v>insert into tipopercorsocategorialettera (id,idtipopercorso,idcategorialetteraweb) values (185,85,10);</v>
      </c>
      <c r="AP161" s="24" t="str">
        <f t="shared" si="28"/>
        <v/>
      </c>
      <c r="AQ161" s="24" t="str">
        <f t="shared" si="29"/>
        <v/>
      </c>
    </row>
    <row r="162" spans="1:43" ht="9.75" customHeight="1" x14ac:dyDescent="0.25">
      <c r="A162" s="6">
        <v>140</v>
      </c>
      <c r="B162" s="5" t="str">
        <f t="shared" si="10"/>
        <v>arrivo resti o ceneri per sepoltura in</v>
      </c>
      <c r="C162" s="5">
        <v>140</v>
      </c>
      <c r="D162" s="5" t="str">
        <f t="shared" si="11"/>
        <v>arrivo resti per sepoltura a CITTA''</v>
      </c>
      <c r="E162" s="5"/>
      <c r="F162" s="2">
        <v>0</v>
      </c>
      <c r="G162" s="2" t="str">
        <f t="shared" si="7"/>
        <v>-</v>
      </c>
      <c r="H162" s="2">
        <v>0</v>
      </c>
      <c r="I162" s="2" t="str">
        <f t="shared" si="8"/>
        <v>-</v>
      </c>
      <c r="J162" s="2">
        <v>0</v>
      </c>
      <c r="K162" s="2" t="str">
        <f t="shared" si="9"/>
        <v>-</v>
      </c>
      <c r="L162" s="9" t="str">
        <f t="shared" ref="L162:L174" si="34">IF(AD162&lt;&gt;"",CONCATENATE("(",D162,E162,") segue ",V162," ",W162," poi ",Z162," ",AA162," e ",AD162," ",AE162),IF(Z162&lt;&gt;"",CONCATENATE("(",D162,E162,") segue ",V162," ",W162," poi ",Z162," ",AA162),CONCATENATE("(",D162,E162,") segue ",V162," ",W162)))</f>
        <v xml:space="preserve">(arrivo resti per sepoltura a CITTA'') segue tumulazione </v>
      </c>
      <c r="M162" s="1">
        <v>90</v>
      </c>
      <c r="N162" s="1" t="str">
        <f t="shared" si="20"/>
        <v>090</v>
      </c>
      <c r="O162" s="1">
        <v>1</v>
      </c>
      <c r="P162" s="5">
        <f t="shared" si="13"/>
        <v>140</v>
      </c>
      <c r="Q162" s="26">
        <f t="shared" si="14"/>
        <v>70</v>
      </c>
      <c r="R162" s="26">
        <f t="shared" si="15"/>
        <v>0</v>
      </c>
      <c r="S162" s="26">
        <f t="shared" si="16"/>
        <v>0</v>
      </c>
      <c r="T162" s="26">
        <f t="shared" si="17"/>
        <v>0</v>
      </c>
      <c r="U162" s="4">
        <v>70</v>
      </c>
      <c r="V162" s="4" t="str">
        <f t="shared" ref="V162:V211" si="35">VLOOKUP(U162,fase,2)</f>
        <v>tumulazione</v>
      </c>
      <c r="W162" s="4"/>
      <c r="X162" s="4">
        <v>1</v>
      </c>
      <c r="Y162" s="4"/>
      <c r="Z162" s="4"/>
      <c r="AA162" s="4"/>
      <c r="AB162" s="4">
        <v>0</v>
      </c>
      <c r="AC162" s="4"/>
      <c r="AD162" s="4"/>
      <c r="AE162" s="4"/>
      <c r="AF162" s="4"/>
      <c r="AG162" s="4"/>
      <c r="AH162" s="4"/>
      <c r="AI162" s="23" t="str">
        <f t="shared" si="21"/>
        <v>insert into tipopercorso (id,codice,descrizione) values (90,'090','(arrivo resti per sepoltura a CITTA'') segue tumulazione ');</v>
      </c>
      <c r="AJ162" s="35" t="str">
        <f t="shared" si="22"/>
        <v>insert into tipopercorsotipofase (id,idtipopercorso,idtipofase,obbligatorio,progressivo) values (90,90,140,'0',0);</v>
      </c>
      <c r="AK162" s="22" t="str">
        <f t="shared" si="23"/>
        <v>insert into tipopercorsotipofase (id,idtipopercorso,idtipofase,obbligatorio,progressivo) values (1090,90,70,'1',1);</v>
      </c>
      <c r="AL162" s="22" t="str">
        <f t="shared" si="24"/>
        <v/>
      </c>
      <c r="AM162" s="22" t="str">
        <f t="shared" si="25"/>
        <v/>
      </c>
      <c r="AN162" s="22" t="str">
        <f t="shared" si="26"/>
        <v/>
      </c>
      <c r="AO162" s="24" t="str">
        <f t="shared" si="27"/>
        <v/>
      </c>
      <c r="AP162" s="24" t="str">
        <f t="shared" si="28"/>
        <v/>
      </c>
      <c r="AQ162" s="24" t="str">
        <f t="shared" si="29"/>
        <v/>
      </c>
    </row>
    <row r="163" spans="1:43" ht="9.75" customHeight="1" x14ac:dyDescent="0.25">
      <c r="A163" s="6">
        <v>140</v>
      </c>
      <c r="B163" s="5" t="str">
        <f t="shared" si="10"/>
        <v xml:space="preserve"> cimitero di CITTA''</v>
      </c>
      <c r="C163" s="5">
        <v>140</v>
      </c>
      <c r="D163" s="5" t="str">
        <f t="shared" si="11"/>
        <v>arrivo resti per sepoltura a CITTA''</v>
      </c>
      <c r="E163" s="5"/>
      <c r="F163" s="2">
        <v>0</v>
      </c>
      <c r="G163" s="2" t="str">
        <f t="shared" si="7"/>
        <v>-</v>
      </c>
      <c r="H163" s="2">
        <v>0</v>
      </c>
      <c r="I163" s="2" t="str">
        <f t="shared" si="8"/>
        <v>-</v>
      </c>
      <c r="J163" s="2">
        <v>0</v>
      </c>
      <c r="K163" s="2" t="str">
        <f t="shared" si="9"/>
        <v>-</v>
      </c>
      <c r="L163" s="9" t="str">
        <f t="shared" si="34"/>
        <v>(arrivo resti per sepoltura a CITTA'') segue collocazione in ossario comune</v>
      </c>
      <c r="M163" s="1">
        <v>95</v>
      </c>
      <c r="N163" s="1" t="str">
        <f t="shared" si="20"/>
        <v>095</v>
      </c>
      <c r="O163" s="1">
        <v>1</v>
      </c>
      <c r="P163" s="5">
        <f t="shared" si="13"/>
        <v>140</v>
      </c>
      <c r="Q163" s="26">
        <f t="shared" si="14"/>
        <v>74</v>
      </c>
      <c r="R163" s="26">
        <f t="shared" si="15"/>
        <v>0</v>
      </c>
      <c r="S163" s="26">
        <f t="shared" si="16"/>
        <v>0</v>
      </c>
      <c r="T163" s="26">
        <f t="shared" si="17"/>
        <v>0</v>
      </c>
      <c r="U163" s="4">
        <v>74</v>
      </c>
      <c r="V163" s="4" t="str">
        <f t="shared" si="35"/>
        <v>collocazione</v>
      </c>
      <c r="W163" s="4" t="s">
        <v>84</v>
      </c>
      <c r="X163" s="4">
        <v>1</v>
      </c>
      <c r="Y163" s="4"/>
      <c r="Z163" s="4"/>
      <c r="AA163" s="4"/>
      <c r="AB163" s="4">
        <v>0</v>
      </c>
      <c r="AC163" s="4"/>
      <c r="AD163" s="4"/>
      <c r="AE163" s="4"/>
      <c r="AF163" s="4"/>
      <c r="AG163" s="4"/>
      <c r="AH163" s="4"/>
      <c r="AI163" s="23" t="str">
        <f t="shared" si="21"/>
        <v>insert into tipopercorso (id,codice,descrizione) values (95,'095','(arrivo resti per sepoltura a CITTA'') segue collocazione in ossario comune');</v>
      </c>
      <c r="AJ163" s="35" t="str">
        <f t="shared" si="22"/>
        <v>insert into tipopercorsotipofase (id,idtipopercorso,idtipofase,obbligatorio,progressivo) values (95,95,140,'0',0);</v>
      </c>
      <c r="AK163" s="22" t="str">
        <f t="shared" si="23"/>
        <v>insert into tipopercorsotipofase (id,idtipopercorso,idtipofase,obbligatorio,progressivo) values (1095,95,74,'1',1);</v>
      </c>
      <c r="AL163" s="22" t="str">
        <f t="shared" si="24"/>
        <v/>
      </c>
      <c r="AM163" s="22" t="str">
        <f t="shared" si="25"/>
        <v/>
      </c>
      <c r="AN163" s="22" t="str">
        <f t="shared" si="26"/>
        <v/>
      </c>
      <c r="AO163" s="24" t="str">
        <f t="shared" si="27"/>
        <v/>
      </c>
      <c r="AP163" s="24" t="str">
        <f t="shared" si="28"/>
        <v/>
      </c>
      <c r="AQ163" s="24" t="str">
        <f t="shared" si="29"/>
        <v/>
      </c>
    </row>
    <row r="164" spans="1:43" ht="9.75" customHeight="1" x14ac:dyDescent="0.25">
      <c r="A164" s="6">
        <v>140</v>
      </c>
      <c r="B164" s="5" t="str">
        <f t="shared" si="10"/>
        <v/>
      </c>
      <c r="C164" s="7">
        <v>142</v>
      </c>
      <c r="D164" s="7" t="str">
        <f t="shared" si="11"/>
        <v>arrivo ceneri per sepoltura in cimitero di CITTA''</v>
      </c>
      <c r="E164" s="7" t="s">
        <v>95</v>
      </c>
      <c r="F164" s="2">
        <v>0</v>
      </c>
      <c r="G164" s="2" t="str">
        <f t="shared" si="7"/>
        <v>-</v>
      </c>
      <c r="H164" s="2">
        <v>0</v>
      </c>
      <c r="I164" s="2" t="str">
        <f t="shared" si="8"/>
        <v>-</v>
      </c>
      <c r="J164" s="2">
        <v>0</v>
      </c>
      <c r="K164" s="2" t="str">
        <f t="shared" si="9"/>
        <v>-</v>
      </c>
      <c r="L164" s="9" t="str">
        <f t="shared" si="34"/>
        <v xml:space="preserve">(arrivo ceneri per sepoltura in cimitero di CITTA'' da fuori comune) segue tumulazione </v>
      </c>
      <c r="M164" s="1">
        <v>100</v>
      </c>
      <c r="N164" s="1" t="str">
        <f t="shared" si="20"/>
        <v>100</v>
      </c>
      <c r="O164" s="1">
        <v>1</v>
      </c>
      <c r="P164" s="5">
        <f t="shared" si="13"/>
        <v>142</v>
      </c>
      <c r="Q164" s="26">
        <f t="shared" si="14"/>
        <v>70</v>
      </c>
      <c r="R164" s="26">
        <f t="shared" si="15"/>
        <v>0</v>
      </c>
      <c r="S164" s="26">
        <f t="shared" si="16"/>
        <v>0</v>
      </c>
      <c r="T164" s="26">
        <f t="shared" si="17"/>
        <v>0</v>
      </c>
      <c r="U164" s="4">
        <v>70</v>
      </c>
      <c r="V164" s="4" t="str">
        <f t="shared" si="35"/>
        <v>tumulazione</v>
      </c>
      <c r="W164" s="4"/>
      <c r="X164" s="4">
        <v>1</v>
      </c>
      <c r="Y164" s="4"/>
      <c r="Z164" s="4"/>
      <c r="AA164" s="4"/>
      <c r="AB164" s="4">
        <v>0</v>
      </c>
      <c r="AC164" s="4"/>
      <c r="AD164" s="4"/>
      <c r="AE164" s="4"/>
      <c r="AF164" s="4"/>
      <c r="AG164" s="4"/>
      <c r="AH164" s="4"/>
      <c r="AI164" s="23" t="str">
        <f t="shared" si="21"/>
        <v>insert into tipopercorso (id,codice,descrizione) values (100,'100','(arrivo ceneri per sepoltura in cimitero di CITTA'' da fuori comune) segue tumulazione ');</v>
      </c>
      <c r="AJ164" s="35" t="str">
        <f t="shared" si="22"/>
        <v>insert into tipopercorsotipofase (id,idtipopercorso,idtipofase,obbligatorio,progressivo) values (100,100,142,'0',0);</v>
      </c>
      <c r="AK164" s="22" t="str">
        <f t="shared" si="23"/>
        <v>insert into tipopercorsotipofase (id,idtipopercorso,idtipofase,obbligatorio,progressivo) values (1100,100,70,'1',1);</v>
      </c>
      <c r="AL164" s="22" t="str">
        <f t="shared" si="24"/>
        <v/>
      </c>
      <c r="AM164" s="22" t="str">
        <f t="shared" si="25"/>
        <v/>
      </c>
      <c r="AN164" s="22" t="str">
        <f t="shared" si="26"/>
        <v/>
      </c>
      <c r="AO164" s="24" t="str">
        <f t="shared" si="27"/>
        <v/>
      </c>
      <c r="AP164" s="24" t="str">
        <f t="shared" si="28"/>
        <v/>
      </c>
      <c r="AQ164" s="24" t="str">
        <f t="shared" si="29"/>
        <v/>
      </c>
    </row>
    <row r="165" spans="1:43" ht="9.75" customHeight="1" x14ac:dyDescent="0.25">
      <c r="A165" s="6">
        <v>140</v>
      </c>
      <c r="B165" s="5" t="str">
        <f t="shared" si="10"/>
        <v/>
      </c>
      <c r="C165" s="7">
        <v>142</v>
      </c>
      <c r="D165" s="7" t="str">
        <f t="shared" si="11"/>
        <v>arrivo ceneri per sepoltura in cimitero di CITTA''</v>
      </c>
      <c r="E165" s="7" t="s">
        <v>95</v>
      </c>
      <c r="F165" s="2">
        <v>0</v>
      </c>
      <c r="G165" s="2" t="str">
        <f t="shared" si="7"/>
        <v>-</v>
      </c>
      <c r="H165" s="2">
        <v>0</v>
      </c>
      <c r="I165" s="2" t="str">
        <f t="shared" si="8"/>
        <v>-</v>
      </c>
      <c r="J165" s="2">
        <v>0</v>
      </c>
      <c r="K165" s="2" t="str">
        <f t="shared" si="9"/>
        <v>-</v>
      </c>
      <c r="L165" s="9" t="str">
        <f t="shared" si="34"/>
        <v>(arrivo ceneri per sepoltura in cimitero di CITTA'' da fuori comune) segue dispersione in cinerario comune</v>
      </c>
      <c r="M165" s="1">
        <v>105</v>
      </c>
      <c r="N165" s="1" t="str">
        <f t="shared" si="20"/>
        <v>105</v>
      </c>
      <c r="O165" s="1">
        <v>1</v>
      </c>
      <c r="P165" s="5">
        <f t="shared" si="13"/>
        <v>142</v>
      </c>
      <c r="Q165" s="26">
        <f t="shared" si="14"/>
        <v>80</v>
      </c>
      <c r="R165" s="26">
        <f t="shared" si="15"/>
        <v>0</v>
      </c>
      <c r="S165" s="26">
        <f t="shared" si="16"/>
        <v>0</v>
      </c>
      <c r="T165" s="26">
        <f t="shared" si="17"/>
        <v>0</v>
      </c>
      <c r="U165" s="4">
        <v>80</v>
      </c>
      <c r="V165" s="4" t="str">
        <f>VLOOKUP(U165,fase,2)</f>
        <v>dispersione</v>
      </c>
      <c r="W165" s="4" t="s">
        <v>85</v>
      </c>
      <c r="X165" s="4">
        <v>1</v>
      </c>
      <c r="Y165" s="4"/>
      <c r="Z165" s="4"/>
      <c r="AA165" s="4"/>
      <c r="AB165" s="4">
        <v>0</v>
      </c>
      <c r="AC165" s="4"/>
      <c r="AD165" s="4"/>
      <c r="AE165" s="4"/>
      <c r="AF165" s="4"/>
      <c r="AG165" s="4"/>
      <c r="AH165" s="4"/>
      <c r="AI165" s="23" t="str">
        <f t="shared" si="21"/>
        <v>insert into tipopercorso (id,codice,descrizione) values (105,'105','(arrivo ceneri per sepoltura in cimitero di CITTA'' da fuori comune) segue dispersione in cinerario comune');</v>
      </c>
      <c r="AJ165" s="35" t="str">
        <f t="shared" si="22"/>
        <v>insert into tipopercorsotipofase (id,idtipopercorso,idtipofase,obbligatorio,progressivo) values (105,105,142,'0',0);</v>
      </c>
      <c r="AK165" s="22" t="str">
        <f t="shared" si="23"/>
        <v>insert into tipopercorsotipofase (id,idtipopercorso,idtipofase,obbligatorio,progressivo) values (1105,105,80,'1',1);</v>
      </c>
      <c r="AL165" s="22" t="str">
        <f t="shared" si="24"/>
        <v/>
      </c>
      <c r="AM165" s="22" t="str">
        <f t="shared" si="25"/>
        <v/>
      </c>
      <c r="AN165" s="22" t="str">
        <f t="shared" si="26"/>
        <v/>
      </c>
      <c r="AO165" s="24" t="str">
        <f t="shared" si="27"/>
        <v/>
      </c>
      <c r="AP165" s="24" t="str">
        <f t="shared" si="28"/>
        <v/>
      </c>
      <c r="AQ165" s="24" t="str">
        <f t="shared" si="29"/>
        <v/>
      </c>
    </row>
    <row r="166" spans="1:43" ht="9.75" customHeight="1" x14ac:dyDescent="0.25">
      <c r="A166" s="6">
        <v>140</v>
      </c>
      <c r="B166" s="5" t="str">
        <f t="shared" si="10"/>
        <v/>
      </c>
      <c r="C166" s="7">
        <v>142</v>
      </c>
      <c r="D166" s="7" t="str">
        <f t="shared" si="11"/>
        <v>arrivo ceneri per sepoltura in cimitero di CITTA''</v>
      </c>
      <c r="E166" s="7" t="s">
        <v>95</v>
      </c>
      <c r="F166" s="2">
        <v>0</v>
      </c>
      <c r="G166" s="2" t="str">
        <f t="shared" si="7"/>
        <v>-</v>
      </c>
      <c r="H166" s="2">
        <v>0</v>
      </c>
      <c r="I166" s="2" t="str">
        <f t="shared" si="8"/>
        <v>-</v>
      </c>
      <c r="J166" s="2">
        <v>0</v>
      </c>
      <c r="K166" s="2" t="str">
        <f t="shared" si="9"/>
        <v>-</v>
      </c>
      <c r="L166" s="9" t="str">
        <f t="shared" si="34"/>
        <v>(arrivo ceneri per sepoltura in cimitero di CITTA'' da fuori comune) segue dispersione in cimitero comunale</v>
      </c>
      <c r="M166" s="1">
        <v>110</v>
      </c>
      <c r="N166" s="1" t="str">
        <f t="shared" si="20"/>
        <v>110</v>
      </c>
      <c r="O166" s="1">
        <v>1</v>
      </c>
      <c r="P166" s="5">
        <f t="shared" si="13"/>
        <v>142</v>
      </c>
      <c r="Q166" s="26">
        <f t="shared" si="14"/>
        <v>80</v>
      </c>
      <c r="R166" s="26">
        <f t="shared" si="15"/>
        <v>0</v>
      </c>
      <c r="S166" s="26">
        <f t="shared" si="16"/>
        <v>0</v>
      </c>
      <c r="T166" s="26">
        <f t="shared" si="17"/>
        <v>0</v>
      </c>
      <c r="U166" s="4">
        <v>80</v>
      </c>
      <c r="V166" s="4" t="str">
        <f t="shared" si="35"/>
        <v>dispersione</v>
      </c>
      <c r="W166" s="4" t="s">
        <v>86</v>
      </c>
      <c r="X166" s="4">
        <v>1</v>
      </c>
      <c r="Y166" s="4"/>
      <c r="Z166" s="4"/>
      <c r="AA166" s="4"/>
      <c r="AB166" s="4">
        <v>0</v>
      </c>
      <c r="AC166" s="4"/>
      <c r="AD166" s="4"/>
      <c r="AE166" s="4"/>
      <c r="AF166" s="4"/>
      <c r="AG166" s="4"/>
      <c r="AH166" s="4"/>
      <c r="AI166" s="23" t="str">
        <f t="shared" si="21"/>
        <v>insert into tipopercorso (id,codice,descrizione) values (110,'110','(arrivo ceneri per sepoltura in cimitero di CITTA'' da fuori comune) segue dispersione in cimitero comunale');</v>
      </c>
      <c r="AJ166" s="35" t="str">
        <f t="shared" si="22"/>
        <v>insert into tipopercorsotipofase (id,idtipopercorso,idtipofase,obbligatorio,progressivo) values (110,110,142,'0',0);</v>
      </c>
      <c r="AK166" s="22" t="str">
        <f t="shared" si="23"/>
        <v>insert into tipopercorsotipofase (id,idtipopercorso,idtipofase,obbligatorio,progressivo) values (1110,110,80,'1',1);</v>
      </c>
      <c r="AL166" s="22" t="str">
        <f t="shared" si="24"/>
        <v/>
      </c>
      <c r="AM166" s="22" t="str">
        <f t="shared" si="25"/>
        <v/>
      </c>
      <c r="AN166" s="22" t="str">
        <f t="shared" si="26"/>
        <v/>
      </c>
      <c r="AO166" s="24" t="str">
        <f t="shared" si="27"/>
        <v/>
      </c>
      <c r="AP166" s="24" t="str">
        <f t="shared" si="28"/>
        <v/>
      </c>
      <c r="AQ166" s="24" t="str">
        <f t="shared" si="29"/>
        <v/>
      </c>
    </row>
    <row r="167" spans="1:43" ht="9.75" customHeight="1" x14ac:dyDescent="0.25">
      <c r="A167" s="6">
        <v>140</v>
      </c>
      <c r="B167" s="5" t="str">
        <f t="shared" si="10"/>
        <v/>
      </c>
      <c r="C167" s="7">
        <v>142</v>
      </c>
      <c r="D167" s="7" t="str">
        <f t="shared" si="11"/>
        <v>arrivo ceneri per sepoltura in cimitero di CITTA''</v>
      </c>
      <c r="E167" s="5" t="s">
        <v>96</v>
      </c>
      <c r="F167" s="2">
        <v>10</v>
      </c>
      <c r="G167" s="2" t="str">
        <f t="shared" si="7"/>
        <v>AT</v>
      </c>
      <c r="H167" s="2">
        <v>0</v>
      </c>
      <c r="I167" s="2" t="str">
        <f t="shared" si="8"/>
        <v>-</v>
      </c>
      <c r="J167" s="2">
        <v>0</v>
      </c>
      <c r="K167" s="2" t="str">
        <f t="shared" si="9"/>
        <v>-</v>
      </c>
      <c r="L167" s="9" t="str">
        <f t="shared" si="34"/>
        <v xml:space="preserve">(arrivo ceneri per sepoltura in cimitero di CITTA'' da rientro affido) segue tumulazione </v>
      </c>
      <c r="M167" s="1">
        <v>115</v>
      </c>
      <c r="N167" s="1" t="str">
        <f t="shared" si="20"/>
        <v>115</v>
      </c>
      <c r="O167" s="1">
        <v>1</v>
      </c>
      <c r="P167" s="5">
        <f t="shared" si="13"/>
        <v>142</v>
      </c>
      <c r="Q167" s="26">
        <f t="shared" si="14"/>
        <v>70</v>
      </c>
      <c r="R167" s="26">
        <f t="shared" si="15"/>
        <v>0</v>
      </c>
      <c r="S167" s="26">
        <f t="shared" si="16"/>
        <v>0</v>
      </c>
      <c r="T167" s="26">
        <f t="shared" si="17"/>
        <v>0</v>
      </c>
      <c r="U167" s="4">
        <v>70</v>
      </c>
      <c r="V167" s="4" t="str">
        <f t="shared" si="35"/>
        <v>tumulazione</v>
      </c>
      <c r="W167" s="4"/>
      <c r="X167" s="4">
        <v>1</v>
      </c>
      <c r="Y167" s="4"/>
      <c r="Z167" s="4"/>
      <c r="AA167" s="4"/>
      <c r="AB167" s="4">
        <v>0</v>
      </c>
      <c r="AC167" s="4"/>
      <c r="AD167" s="4"/>
      <c r="AE167" s="4"/>
      <c r="AF167" s="4"/>
      <c r="AG167" s="4"/>
      <c r="AH167" s="4"/>
      <c r="AI167" s="23" t="str">
        <f t="shared" si="21"/>
        <v>insert into tipopercorso (id,codice,descrizione) values (115,'115','(arrivo ceneri per sepoltura in cimitero di CITTA'' da rientro affido) segue tumulazione ');</v>
      </c>
      <c r="AJ167" s="35" t="str">
        <f t="shared" si="22"/>
        <v>insert into tipopercorsotipofase (id,idtipopercorso,idtipofase,obbligatorio,progressivo) values (115,115,142,'0',0);</v>
      </c>
      <c r="AK167" s="22" t="str">
        <f t="shared" si="23"/>
        <v>insert into tipopercorsotipofase (id,idtipopercorso,idtipofase,obbligatorio,progressivo) values (1115,115,70,'1',1);</v>
      </c>
      <c r="AL167" s="22" t="str">
        <f t="shared" si="24"/>
        <v/>
      </c>
      <c r="AM167" s="22" t="str">
        <f t="shared" si="25"/>
        <v/>
      </c>
      <c r="AN167" s="22" t="str">
        <f t="shared" si="26"/>
        <v/>
      </c>
      <c r="AO167" s="24" t="str">
        <f t="shared" si="27"/>
        <v>insert into tipopercorsocategorialettera (id,idtipopercorso,idcategorialetteraweb) values (215,115,10);</v>
      </c>
      <c r="AP167" s="24" t="str">
        <f t="shared" si="28"/>
        <v/>
      </c>
      <c r="AQ167" s="24" t="str">
        <f t="shared" si="29"/>
        <v/>
      </c>
    </row>
    <row r="168" spans="1:43" ht="9.75" customHeight="1" x14ac:dyDescent="0.25">
      <c r="A168" s="6">
        <v>140</v>
      </c>
      <c r="B168" s="5" t="str">
        <f t="shared" si="10"/>
        <v/>
      </c>
      <c r="C168" s="7">
        <v>142</v>
      </c>
      <c r="D168" s="7" t="str">
        <f t="shared" si="11"/>
        <v>arrivo ceneri per sepoltura in cimitero di CITTA''</v>
      </c>
      <c r="E168" s="5" t="s">
        <v>96</v>
      </c>
      <c r="F168" s="2">
        <v>10</v>
      </c>
      <c r="G168" s="2" t="str">
        <f t="shared" si="7"/>
        <v>AT</v>
      </c>
      <c r="H168" s="2">
        <v>0</v>
      </c>
      <c r="I168" s="2" t="str">
        <f t="shared" si="8"/>
        <v>-</v>
      </c>
      <c r="J168" s="2">
        <v>0</v>
      </c>
      <c r="K168" s="2" t="str">
        <f t="shared" si="9"/>
        <v>-</v>
      </c>
      <c r="L168" s="9" t="str">
        <f t="shared" si="34"/>
        <v>(arrivo ceneri per sepoltura in cimitero di CITTA'' da rientro affido) segue dispersione in cinerario comune</v>
      </c>
      <c r="M168" s="1">
        <v>120</v>
      </c>
      <c r="N168" s="1" t="str">
        <f t="shared" si="20"/>
        <v>120</v>
      </c>
      <c r="O168" s="1">
        <v>1</v>
      </c>
      <c r="P168" s="5">
        <f t="shared" si="13"/>
        <v>142</v>
      </c>
      <c r="Q168" s="26">
        <f t="shared" si="14"/>
        <v>80</v>
      </c>
      <c r="R168" s="26">
        <f t="shared" si="15"/>
        <v>0</v>
      </c>
      <c r="S168" s="26">
        <f t="shared" si="16"/>
        <v>0</v>
      </c>
      <c r="T168" s="26">
        <f t="shared" si="17"/>
        <v>0</v>
      </c>
      <c r="U168" s="4">
        <v>80</v>
      </c>
      <c r="V168" s="4" t="str">
        <f t="shared" si="35"/>
        <v>dispersione</v>
      </c>
      <c r="W168" s="4" t="s">
        <v>85</v>
      </c>
      <c r="X168" s="4">
        <v>1</v>
      </c>
      <c r="Y168" s="4"/>
      <c r="Z168" s="4"/>
      <c r="AA168" s="4"/>
      <c r="AB168" s="4">
        <v>0</v>
      </c>
      <c r="AC168" s="4"/>
      <c r="AD168" s="4"/>
      <c r="AE168" s="4"/>
      <c r="AF168" s="4"/>
      <c r="AG168" s="4"/>
      <c r="AH168" s="4"/>
      <c r="AI168" s="23" t="str">
        <f t="shared" si="21"/>
        <v>insert into tipopercorso (id,codice,descrizione) values (120,'120','(arrivo ceneri per sepoltura in cimitero di CITTA'' da rientro affido) segue dispersione in cinerario comune');</v>
      </c>
      <c r="AJ168" s="35" t="str">
        <f t="shared" si="22"/>
        <v>insert into tipopercorsotipofase (id,idtipopercorso,idtipofase,obbligatorio,progressivo) values (120,120,142,'0',0);</v>
      </c>
      <c r="AK168" s="22" t="str">
        <f t="shared" si="23"/>
        <v>insert into tipopercorsotipofase (id,idtipopercorso,idtipofase,obbligatorio,progressivo) values (1120,120,80,'1',1);</v>
      </c>
      <c r="AL168" s="22" t="str">
        <f t="shared" si="24"/>
        <v/>
      </c>
      <c r="AM168" s="22" t="str">
        <f t="shared" si="25"/>
        <v/>
      </c>
      <c r="AN168" s="22" t="str">
        <f t="shared" si="26"/>
        <v/>
      </c>
      <c r="AO168" s="24" t="str">
        <f t="shared" si="27"/>
        <v>insert into tipopercorsocategorialettera (id,idtipopercorso,idcategorialetteraweb) values (220,120,10);</v>
      </c>
      <c r="AP168" s="24" t="str">
        <f t="shared" si="28"/>
        <v/>
      </c>
      <c r="AQ168" s="24" t="str">
        <f t="shared" si="29"/>
        <v/>
      </c>
    </row>
    <row r="169" spans="1:43" ht="9.75" customHeight="1" x14ac:dyDescent="0.25">
      <c r="A169" s="6">
        <v>140</v>
      </c>
      <c r="B169" s="5" t="str">
        <f t="shared" si="10"/>
        <v/>
      </c>
      <c r="C169" s="7">
        <v>142</v>
      </c>
      <c r="D169" s="7" t="str">
        <f t="shared" si="11"/>
        <v>arrivo ceneri per sepoltura in cimitero di CITTA''</v>
      </c>
      <c r="E169" s="5" t="s">
        <v>96</v>
      </c>
      <c r="F169" s="2">
        <v>10</v>
      </c>
      <c r="G169" s="2" t="str">
        <f t="shared" si="7"/>
        <v>AT</v>
      </c>
      <c r="H169" s="2">
        <v>0</v>
      </c>
      <c r="I169" s="2" t="str">
        <f t="shared" si="8"/>
        <v>-</v>
      </c>
      <c r="J169" s="2">
        <v>0</v>
      </c>
      <c r="K169" s="2" t="str">
        <f t="shared" si="9"/>
        <v>-</v>
      </c>
      <c r="L169" s="9" t="str">
        <f t="shared" si="34"/>
        <v>(arrivo ceneri per sepoltura in cimitero di CITTA'' da rientro affido) segue dispersione in cimitero comunale</v>
      </c>
      <c r="M169" s="1">
        <v>125</v>
      </c>
      <c r="N169" s="1" t="str">
        <f t="shared" si="20"/>
        <v>125</v>
      </c>
      <c r="O169" s="1">
        <v>1</v>
      </c>
      <c r="P169" s="5">
        <f t="shared" si="13"/>
        <v>142</v>
      </c>
      <c r="Q169" s="26">
        <f t="shared" si="14"/>
        <v>80</v>
      </c>
      <c r="R169" s="26">
        <f t="shared" si="15"/>
        <v>0</v>
      </c>
      <c r="S169" s="26">
        <f t="shared" si="16"/>
        <v>0</v>
      </c>
      <c r="T169" s="26">
        <f t="shared" si="17"/>
        <v>0</v>
      </c>
      <c r="U169" s="4">
        <v>80</v>
      </c>
      <c r="V169" s="4" t="str">
        <f t="shared" si="35"/>
        <v>dispersione</v>
      </c>
      <c r="W169" s="4" t="s">
        <v>86</v>
      </c>
      <c r="X169" s="4">
        <v>1</v>
      </c>
      <c r="Y169" s="4"/>
      <c r="Z169" s="4"/>
      <c r="AA169" s="4"/>
      <c r="AB169" s="4">
        <v>0</v>
      </c>
      <c r="AC169" s="4"/>
      <c r="AD169" s="4"/>
      <c r="AE169" s="4"/>
      <c r="AF169" s="4"/>
      <c r="AG169" s="4"/>
      <c r="AH169" s="4"/>
      <c r="AI169" s="23" t="str">
        <f t="shared" si="21"/>
        <v>insert into tipopercorso (id,codice,descrizione) values (125,'125','(arrivo ceneri per sepoltura in cimitero di CITTA'' da rientro affido) segue dispersione in cimitero comunale');</v>
      </c>
      <c r="AJ169" s="35" t="str">
        <f t="shared" si="22"/>
        <v>insert into tipopercorsotipofase (id,idtipopercorso,idtipofase,obbligatorio,progressivo) values (125,125,142,'0',0);</v>
      </c>
      <c r="AK169" s="22" t="str">
        <f t="shared" si="23"/>
        <v>insert into tipopercorsotipofase (id,idtipopercorso,idtipofase,obbligatorio,progressivo) values (1125,125,80,'1',1);</v>
      </c>
      <c r="AL169" s="22" t="str">
        <f t="shared" si="24"/>
        <v/>
      </c>
      <c r="AM169" s="22" t="str">
        <f t="shared" si="25"/>
        <v/>
      </c>
      <c r="AN169" s="22" t="str">
        <f t="shared" si="26"/>
        <v/>
      </c>
      <c r="AO169" s="24" t="str">
        <f t="shared" si="27"/>
        <v>insert into tipopercorsocategorialettera (id,idtipopercorso,idcategorialetteraweb) values (225,125,10);</v>
      </c>
      <c r="AP169" s="24" t="str">
        <f t="shared" si="28"/>
        <v/>
      </c>
      <c r="AQ169" s="24" t="str">
        <f t="shared" si="29"/>
        <v/>
      </c>
    </row>
    <row r="170" spans="1:43" ht="9.75" customHeight="1" x14ac:dyDescent="0.25">
      <c r="A170" s="11">
        <v>146</v>
      </c>
      <c r="B170" s="12" t="str">
        <f t="shared" si="10"/>
        <v>arrivo resti per cremazione a CITTA''</v>
      </c>
      <c r="C170" s="12">
        <v>146</v>
      </c>
      <c r="D170" s="12" t="str">
        <f t="shared" si="11"/>
        <v>arrivo resti per cremazione a CITTA''</v>
      </c>
      <c r="E170" s="12"/>
      <c r="F170" s="2">
        <v>0</v>
      </c>
      <c r="G170" s="2" t="str">
        <f t="shared" si="7"/>
        <v>-</v>
      </c>
      <c r="H170" s="2">
        <v>0</v>
      </c>
      <c r="I170" s="2" t="str">
        <f t="shared" si="8"/>
        <v>-</v>
      </c>
      <c r="J170" s="2">
        <v>0</v>
      </c>
      <c r="K170" s="2" t="str">
        <f t="shared" si="9"/>
        <v>-</v>
      </c>
      <c r="L170" s="9" t="str">
        <f t="shared" si="34"/>
        <v>(arrivo resti per cremazione a CITTA'') segue cremazione  poi tumulazione in cimitero comunale</v>
      </c>
      <c r="M170" s="1">
        <v>130</v>
      </c>
      <c r="N170" s="1" t="str">
        <f t="shared" si="20"/>
        <v>130</v>
      </c>
      <c r="O170" s="1">
        <f>$D$2</f>
        <v>1</v>
      </c>
      <c r="P170" s="5">
        <f t="shared" si="13"/>
        <v>146</v>
      </c>
      <c r="Q170" s="26">
        <f t="shared" si="14"/>
        <v>66</v>
      </c>
      <c r="R170" s="26">
        <f t="shared" si="15"/>
        <v>70</v>
      </c>
      <c r="S170" s="26">
        <f t="shared" si="16"/>
        <v>0</v>
      </c>
      <c r="T170" s="26">
        <f t="shared" si="17"/>
        <v>0</v>
      </c>
      <c r="U170" s="4">
        <v>66</v>
      </c>
      <c r="V170" s="4" t="str">
        <f t="shared" si="35"/>
        <v>cremazione</v>
      </c>
      <c r="W170" s="4"/>
      <c r="X170" s="4">
        <v>0</v>
      </c>
      <c r="Y170" s="4">
        <v>70</v>
      </c>
      <c r="Z170" s="4" t="str">
        <f>VLOOKUP(Y170,fase,2)</f>
        <v>tumulazione</v>
      </c>
      <c r="AA170" s="4" t="s">
        <v>86</v>
      </c>
      <c r="AB170" s="4">
        <v>0</v>
      </c>
      <c r="AC170" s="4"/>
      <c r="AD170" s="4"/>
      <c r="AE170" s="4"/>
      <c r="AF170" s="4"/>
      <c r="AG170" s="4"/>
      <c r="AH170" s="4"/>
      <c r="AI170" s="23" t="str">
        <f t="shared" si="21"/>
        <v>insert into tipopercorso (id,codice,descrizione) values (130,'130','(arrivo resti per cremazione a CITTA'') segue cremazione  poi tumulazione in cimitero comunale');</v>
      </c>
      <c r="AJ170" s="35" t="str">
        <f t="shared" si="22"/>
        <v>insert into tipopercorsotipofase (id,idtipopercorso,idtipofase,obbligatorio,progressivo) values (130,130,146,'0',0);</v>
      </c>
      <c r="AK170" s="22" t="str">
        <f t="shared" si="23"/>
        <v>insert into tipopercorsotipofase (id,idtipopercorso,idtipofase,obbligatorio,progressivo) values (1130,130,66,'0',1);</v>
      </c>
      <c r="AL170" s="22" t="str">
        <f t="shared" si="24"/>
        <v>insert into tipopercorsotipofase (id,idtipopercorso,idtipofase,obbligatorio,progressivo) values (2130,130,70,'0',2);</v>
      </c>
      <c r="AM170" s="22" t="str">
        <f t="shared" si="25"/>
        <v/>
      </c>
      <c r="AN170" s="22" t="str">
        <f t="shared" si="26"/>
        <v/>
      </c>
      <c r="AO170" s="24" t="str">
        <f t="shared" si="27"/>
        <v/>
      </c>
      <c r="AP170" s="24" t="str">
        <f t="shared" si="28"/>
        <v/>
      </c>
      <c r="AQ170" s="24" t="str">
        <f t="shared" si="29"/>
        <v/>
      </c>
    </row>
    <row r="171" spans="1:43" ht="9.75" customHeight="1" x14ac:dyDescent="0.25">
      <c r="A171" s="11">
        <v>146</v>
      </c>
      <c r="B171" s="12" t="str">
        <f t="shared" si="10"/>
        <v/>
      </c>
      <c r="C171" s="12">
        <v>146</v>
      </c>
      <c r="D171" s="12" t="str">
        <f t="shared" si="11"/>
        <v>arrivo resti per cremazione a CITTA''</v>
      </c>
      <c r="E171" s="12"/>
      <c r="F171" s="2">
        <v>0</v>
      </c>
      <c r="G171" s="2" t="str">
        <f t="shared" si="7"/>
        <v>-</v>
      </c>
      <c r="H171" s="2">
        <v>0</v>
      </c>
      <c r="I171" s="2" t="str">
        <f t="shared" si="8"/>
        <v>-</v>
      </c>
      <c r="J171" s="2">
        <v>0</v>
      </c>
      <c r="K171" s="2" t="str">
        <f t="shared" si="9"/>
        <v>-</v>
      </c>
      <c r="L171" s="9" t="str">
        <f t="shared" si="34"/>
        <v>(arrivo resti per cremazione a CITTA'') segue cremazione  poi dispersione in cinerario comune</v>
      </c>
      <c r="M171" s="1">
        <v>135</v>
      </c>
      <c r="N171" s="1" t="str">
        <f t="shared" si="20"/>
        <v>135</v>
      </c>
      <c r="O171" s="1">
        <f>$D$2</f>
        <v>1</v>
      </c>
      <c r="P171" s="5">
        <f t="shared" si="13"/>
        <v>146</v>
      </c>
      <c r="Q171" s="26">
        <f t="shared" si="14"/>
        <v>66</v>
      </c>
      <c r="R171" s="26">
        <f t="shared" si="15"/>
        <v>80</v>
      </c>
      <c r="S171" s="26">
        <f t="shared" si="16"/>
        <v>0</v>
      </c>
      <c r="T171" s="26">
        <f t="shared" si="17"/>
        <v>0</v>
      </c>
      <c r="U171" s="4">
        <v>66</v>
      </c>
      <c r="V171" s="4" t="str">
        <f t="shared" si="35"/>
        <v>cremazione</v>
      </c>
      <c r="W171" s="4"/>
      <c r="X171" s="4">
        <v>0</v>
      </c>
      <c r="Y171" s="4">
        <v>80</v>
      </c>
      <c r="Z171" s="4" t="str">
        <f>VLOOKUP(Y171,fase,2)</f>
        <v>dispersione</v>
      </c>
      <c r="AA171" s="4" t="s">
        <v>85</v>
      </c>
      <c r="AB171" s="4">
        <v>0</v>
      </c>
      <c r="AC171" s="4"/>
      <c r="AD171" s="4"/>
      <c r="AE171" s="4"/>
      <c r="AF171" s="4"/>
      <c r="AG171" s="4"/>
      <c r="AH171" s="4"/>
      <c r="AI171" s="23" t="str">
        <f t="shared" si="21"/>
        <v>insert into tipopercorso (id,codice,descrizione) values (135,'135','(arrivo resti per cremazione a CITTA'') segue cremazione  poi dispersione in cinerario comune');</v>
      </c>
      <c r="AJ171" s="35" t="str">
        <f t="shared" si="22"/>
        <v>insert into tipopercorsotipofase (id,idtipopercorso,idtipofase,obbligatorio,progressivo) values (135,135,146,'0',0);</v>
      </c>
      <c r="AK171" s="22" t="str">
        <f t="shared" si="23"/>
        <v>insert into tipopercorsotipofase (id,idtipopercorso,idtipofase,obbligatorio,progressivo) values (1135,135,66,'0',1);</v>
      </c>
      <c r="AL171" s="22" t="str">
        <f t="shared" si="24"/>
        <v>insert into tipopercorsotipofase (id,idtipopercorso,idtipofase,obbligatorio,progressivo) values (2135,135,80,'0',2);</v>
      </c>
      <c r="AM171" s="22" t="str">
        <f t="shared" si="25"/>
        <v/>
      </c>
      <c r="AN171" s="22" t="str">
        <f t="shared" si="26"/>
        <v/>
      </c>
      <c r="AO171" s="24" t="str">
        <f t="shared" si="27"/>
        <v/>
      </c>
      <c r="AP171" s="24" t="str">
        <f t="shared" si="28"/>
        <v/>
      </c>
      <c r="AQ171" s="24" t="str">
        <f t="shared" si="29"/>
        <v/>
      </c>
    </row>
    <row r="172" spans="1:43" ht="9.75" customHeight="1" x14ac:dyDescent="0.25">
      <c r="A172" s="11">
        <v>146</v>
      </c>
      <c r="B172" s="12" t="str">
        <f t="shared" si="10"/>
        <v/>
      </c>
      <c r="C172" s="12">
        <v>146</v>
      </c>
      <c r="D172" s="12" t="str">
        <f t="shared" si="11"/>
        <v>arrivo resti per cremazione a CITTA''</v>
      </c>
      <c r="E172" s="12"/>
      <c r="F172" s="2">
        <v>0</v>
      </c>
      <c r="G172" s="2" t="str">
        <f t="shared" si="7"/>
        <v>-</v>
      </c>
      <c r="H172" s="2">
        <v>0</v>
      </c>
      <c r="I172" s="2" t="str">
        <f t="shared" si="8"/>
        <v>-</v>
      </c>
      <c r="J172" s="2">
        <v>0</v>
      </c>
      <c r="K172" s="2" t="str">
        <f t="shared" si="9"/>
        <v>-</v>
      </c>
      <c r="L172" s="9" t="str">
        <f t="shared" si="34"/>
        <v>(arrivo resti per cremazione a CITTA'') segue cremazione  poi dispersione in cimitero comunale</v>
      </c>
      <c r="M172" s="1">
        <v>140</v>
      </c>
      <c r="N172" s="1" t="str">
        <f t="shared" si="20"/>
        <v>140</v>
      </c>
      <c r="O172" s="1">
        <f>$D$2</f>
        <v>1</v>
      </c>
      <c r="P172" s="5">
        <f t="shared" si="13"/>
        <v>146</v>
      </c>
      <c r="Q172" s="26">
        <f t="shared" si="14"/>
        <v>66</v>
      </c>
      <c r="R172" s="26">
        <f t="shared" si="15"/>
        <v>80</v>
      </c>
      <c r="S172" s="26">
        <f t="shared" si="16"/>
        <v>0</v>
      </c>
      <c r="T172" s="26">
        <f t="shared" si="17"/>
        <v>0</v>
      </c>
      <c r="U172" s="4">
        <v>66</v>
      </c>
      <c r="V172" s="4" t="str">
        <f t="shared" si="35"/>
        <v>cremazione</v>
      </c>
      <c r="W172" s="4"/>
      <c r="X172" s="4">
        <v>0</v>
      </c>
      <c r="Y172" s="4">
        <v>80</v>
      </c>
      <c r="Z172" s="4" t="str">
        <f>VLOOKUP(Y172,fase,2)</f>
        <v>dispersione</v>
      </c>
      <c r="AA172" s="4" t="s">
        <v>86</v>
      </c>
      <c r="AB172" s="4">
        <v>0</v>
      </c>
      <c r="AC172" s="4"/>
      <c r="AD172" s="4"/>
      <c r="AE172" s="4"/>
      <c r="AF172" s="4"/>
      <c r="AG172" s="4"/>
      <c r="AH172" s="4"/>
      <c r="AI172" s="23" t="str">
        <f t="shared" si="21"/>
        <v>insert into tipopercorso (id,codice,descrizione) values (140,'140','(arrivo resti per cremazione a CITTA'') segue cremazione  poi dispersione in cimitero comunale');</v>
      </c>
      <c r="AJ172" s="35" t="str">
        <f t="shared" si="22"/>
        <v>insert into tipopercorsotipofase (id,idtipopercorso,idtipofase,obbligatorio,progressivo) values (140,140,146,'0',0);</v>
      </c>
      <c r="AK172" s="22" t="str">
        <f t="shared" si="23"/>
        <v>insert into tipopercorsotipofase (id,idtipopercorso,idtipofase,obbligatorio,progressivo) values (1140,140,66,'0',1);</v>
      </c>
      <c r="AL172" s="22" t="str">
        <f t="shared" si="24"/>
        <v>insert into tipopercorsotipofase (id,idtipopercorso,idtipofase,obbligatorio,progressivo) values (2140,140,80,'0',2);</v>
      </c>
      <c r="AM172" s="22" t="str">
        <f t="shared" si="25"/>
        <v/>
      </c>
      <c r="AN172" s="22" t="str">
        <f t="shared" si="26"/>
        <v/>
      </c>
      <c r="AO172" s="24" t="str">
        <f t="shared" si="27"/>
        <v/>
      </c>
      <c r="AP172" s="24" t="str">
        <f t="shared" si="28"/>
        <v/>
      </c>
      <c r="AQ172" s="24" t="str">
        <f t="shared" si="29"/>
        <v/>
      </c>
    </row>
    <row r="173" spans="1:43" ht="9.75" customHeight="1" x14ac:dyDescent="0.25">
      <c r="A173" s="11">
        <v>146</v>
      </c>
      <c r="B173" s="12" t="str">
        <f t="shared" si="10"/>
        <v/>
      </c>
      <c r="C173" s="12">
        <v>146</v>
      </c>
      <c r="D173" s="12" t="str">
        <f t="shared" si="11"/>
        <v>arrivo resti per cremazione a CITTA''</v>
      </c>
      <c r="E173" s="12"/>
      <c r="F173" s="2">
        <v>0</v>
      </c>
      <c r="G173" s="2" t="str">
        <f t="shared" si="7"/>
        <v>-</v>
      </c>
      <c r="H173" s="2">
        <v>0</v>
      </c>
      <c r="I173" s="2" t="str">
        <f t="shared" si="8"/>
        <v>-</v>
      </c>
      <c r="J173" s="2">
        <v>0</v>
      </c>
      <c r="K173" s="2" t="str">
        <f t="shared" si="9"/>
        <v>-</v>
      </c>
      <c r="L173" s="9" t="str">
        <f t="shared" si="34"/>
        <v>(arrivo resti per cremazione a CITTA'') segue cremazione  poi partenza per sepoltura fuori comune</v>
      </c>
      <c r="M173" s="1">
        <v>145</v>
      </c>
      <c r="N173" s="1" t="str">
        <f t="shared" si="20"/>
        <v>145</v>
      </c>
      <c r="O173" s="1">
        <f>$D$2</f>
        <v>1</v>
      </c>
      <c r="P173" s="5">
        <f t="shared" si="13"/>
        <v>146</v>
      </c>
      <c r="Q173" s="26">
        <f t="shared" si="14"/>
        <v>66</v>
      </c>
      <c r="R173" s="26">
        <f t="shared" si="15"/>
        <v>76</v>
      </c>
      <c r="S173" s="26">
        <f t="shared" si="16"/>
        <v>0</v>
      </c>
      <c r="T173" s="26">
        <f t="shared" si="17"/>
        <v>0</v>
      </c>
      <c r="U173" s="4">
        <v>66</v>
      </c>
      <c r="V173" s="4" t="str">
        <f t="shared" si="35"/>
        <v>cremazione</v>
      </c>
      <c r="W173" s="4"/>
      <c r="X173" s="4">
        <v>0</v>
      </c>
      <c r="Y173" s="4">
        <v>76</v>
      </c>
      <c r="Z173" s="4" t="str">
        <f>VLOOKUP(Y173,fase,2)</f>
        <v>partenza</v>
      </c>
      <c r="AA173" s="4" t="s">
        <v>87</v>
      </c>
      <c r="AB173" s="4">
        <v>0</v>
      </c>
      <c r="AC173" s="4"/>
      <c r="AD173" s="4"/>
      <c r="AE173" s="4"/>
      <c r="AF173" s="4"/>
      <c r="AG173" s="4"/>
      <c r="AH173" s="4"/>
      <c r="AI173" s="23" t="str">
        <f t="shared" si="21"/>
        <v>insert into tipopercorso (id,codice,descrizione) values (145,'145','(arrivo resti per cremazione a CITTA'') segue cremazione  poi partenza per sepoltura fuori comune');</v>
      </c>
      <c r="AJ173" s="35" t="str">
        <f t="shared" si="22"/>
        <v>insert into tipopercorsotipofase (id,idtipopercorso,idtipofase,obbligatorio,progressivo) values (145,145,146,'0',0);</v>
      </c>
      <c r="AK173" s="22" t="str">
        <f t="shared" si="23"/>
        <v>insert into tipopercorsotipofase (id,idtipopercorso,idtipofase,obbligatorio,progressivo) values (1145,145,66,'0',1);</v>
      </c>
      <c r="AL173" s="22" t="str">
        <f t="shared" si="24"/>
        <v>insert into tipopercorsotipofase (id,idtipopercorso,idtipofase,obbligatorio,progressivo) values (2145,145,76,'0',2);</v>
      </c>
      <c r="AM173" s="22" t="str">
        <f t="shared" si="25"/>
        <v/>
      </c>
      <c r="AN173" s="22" t="str">
        <f t="shared" si="26"/>
        <v/>
      </c>
      <c r="AO173" s="24" t="str">
        <f t="shared" si="27"/>
        <v/>
      </c>
      <c r="AP173" s="24" t="str">
        <f t="shared" si="28"/>
        <v/>
      </c>
      <c r="AQ173" s="24" t="str">
        <f t="shared" si="29"/>
        <v/>
      </c>
    </row>
    <row r="174" spans="1:43" ht="9.75" customHeight="1" x14ac:dyDescent="0.25">
      <c r="A174" s="11">
        <v>146</v>
      </c>
      <c r="B174" s="12" t="str">
        <f t="shared" si="10"/>
        <v/>
      </c>
      <c r="C174" s="12">
        <v>146</v>
      </c>
      <c r="D174" s="12" t="str">
        <f t="shared" si="11"/>
        <v>arrivo resti per cremazione a CITTA''</v>
      </c>
      <c r="E174" s="12"/>
      <c r="F174" s="2">
        <v>0</v>
      </c>
      <c r="G174" s="2" t="str">
        <f t="shared" si="7"/>
        <v>-</v>
      </c>
      <c r="H174" s="2">
        <v>0</v>
      </c>
      <c r="I174" s="2" t="str">
        <f t="shared" si="8"/>
        <v>-</v>
      </c>
      <c r="J174" s="2">
        <v>0</v>
      </c>
      <c r="K174" s="2" t="str">
        <f t="shared" si="9"/>
        <v>-</v>
      </c>
      <c r="L174" s="9" t="str">
        <f t="shared" si="34"/>
        <v>(arrivo resti per cremazione a CITTA'') segue cremazione  poi partenza per l''estero</v>
      </c>
      <c r="M174" s="1">
        <v>150</v>
      </c>
      <c r="N174" s="1" t="str">
        <f t="shared" si="20"/>
        <v>150</v>
      </c>
      <c r="O174" s="1">
        <f>$D$2</f>
        <v>1</v>
      </c>
      <c r="P174" s="5">
        <f t="shared" si="13"/>
        <v>146</v>
      </c>
      <c r="Q174" s="26">
        <f t="shared" si="14"/>
        <v>66</v>
      </c>
      <c r="R174" s="26">
        <f t="shared" si="15"/>
        <v>76</v>
      </c>
      <c r="S174" s="26">
        <f t="shared" si="16"/>
        <v>0</v>
      </c>
      <c r="T174" s="26">
        <f t="shared" si="17"/>
        <v>0</v>
      </c>
      <c r="U174" s="4">
        <v>66</v>
      </c>
      <c r="V174" s="4" t="str">
        <f t="shared" si="35"/>
        <v>cremazione</v>
      </c>
      <c r="W174" s="4"/>
      <c r="X174" s="4">
        <v>0</v>
      </c>
      <c r="Y174" s="4">
        <v>76</v>
      </c>
      <c r="Z174" s="4" t="str">
        <f>VLOOKUP(Y174,fase,2)</f>
        <v>partenza</v>
      </c>
      <c r="AA174" s="4" t="s">
        <v>101</v>
      </c>
      <c r="AB174" s="4">
        <v>0</v>
      </c>
      <c r="AC174" s="4"/>
      <c r="AD174" s="4"/>
      <c r="AE174" s="4"/>
      <c r="AF174" s="4"/>
      <c r="AG174" s="4"/>
      <c r="AH174" s="4"/>
      <c r="AI174" s="23" t="str">
        <f t="shared" si="21"/>
        <v>insert into tipopercorso (id,codice,descrizione) values (150,'150','(arrivo resti per cremazione a CITTA'') segue cremazione  poi partenza per l''estero');</v>
      </c>
      <c r="AJ174" s="35" t="str">
        <f t="shared" si="22"/>
        <v>insert into tipopercorsotipofase (id,idtipopercorso,idtipofase,obbligatorio,progressivo) values (150,150,146,'0',0);</v>
      </c>
      <c r="AK174" s="22" t="str">
        <f t="shared" si="23"/>
        <v>insert into tipopercorsotipofase (id,idtipopercorso,idtipofase,obbligatorio,progressivo) values (1150,150,66,'0',1);</v>
      </c>
      <c r="AL174" s="22" t="str">
        <f t="shared" si="24"/>
        <v>insert into tipopercorsotipofase (id,idtipopercorso,idtipofase,obbligatorio,progressivo) values (2150,150,76,'0',2);</v>
      </c>
      <c r="AM174" s="22" t="str">
        <f t="shared" si="25"/>
        <v/>
      </c>
      <c r="AN174" s="22" t="str">
        <f t="shared" si="26"/>
        <v/>
      </c>
      <c r="AO174" s="24" t="str">
        <f t="shared" si="27"/>
        <v/>
      </c>
      <c r="AP174" s="24" t="str">
        <f t="shared" si="28"/>
        <v/>
      </c>
      <c r="AQ174" s="24" t="str">
        <f t="shared" si="29"/>
        <v/>
      </c>
    </row>
    <row r="175" spans="1:43" ht="9.75" customHeight="1" x14ac:dyDescent="0.25">
      <c r="A175" s="13">
        <v>150</v>
      </c>
      <c r="B175" s="14" t="str">
        <f>IF(A175=A165,"",IF(A175=A166,MID(VLOOKUP(A175,A$25:B$44,2),39,99),MID(VLOOKUP(A175,A$25:B$44,2),1,38)))</f>
        <v>(partenza) servizio funebre per sepolt</v>
      </c>
      <c r="C175" s="14">
        <v>150</v>
      </c>
      <c r="D175" s="14" t="str">
        <f t="shared" si="11"/>
        <v>partenza servizio funebre per sepoltura fuori comune</v>
      </c>
      <c r="E175" s="14"/>
      <c r="F175" s="2">
        <v>10</v>
      </c>
      <c r="G175" s="2" t="str">
        <f t="shared" si="7"/>
        <v>AT</v>
      </c>
      <c r="H175" s="2">
        <v>0</v>
      </c>
      <c r="I175" s="2" t="str">
        <f t="shared" si="8"/>
        <v>-</v>
      </c>
      <c r="J175" s="2">
        <v>0</v>
      </c>
      <c r="K175" s="2" t="str">
        <f t="shared" si="9"/>
        <v>-</v>
      </c>
      <c r="L175" s="9" t="str">
        <f t="shared" ref="L175:L184" si="36">IF(AD175&lt;&gt;"",CONCATENATE("(",D175,E175,") con ",V175," ",W175," poi ",Z175," ",AA175," e ",AD175," ",AE175),IF(Z175&lt;&gt;"",CONCATENATE("(",D175,E175,") con ",V175," ",W175," poi ",Z175," ",AA175),CONCATENATE("(",D175,E175,") con ",V175," ",W175)))</f>
        <v>(partenza servizio funebre per sepoltura fuori comune) con partenza per sepoltura fuori comune</v>
      </c>
      <c r="M175" s="1">
        <v>155</v>
      </c>
      <c r="N175" s="1" t="str">
        <f t="shared" si="20"/>
        <v>155</v>
      </c>
      <c r="O175" s="1">
        <f t="shared" ref="O175:O183" si="37">$D$3</f>
        <v>1</v>
      </c>
      <c r="P175" s="5">
        <f t="shared" si="13"/>
        <v>150</v>
      </c>
      <c r="Q175" s="26">
        <f t="shared" si="14"/>
        <v>76</v>
      </c>
      <c r="R175" s="26">
        <f t="shared" si="15"/>
        <v>0</v>
      </c>
      <c r="S175" s="26">
        <f t="shared" si="16"/>
        <v>0</v>
      </c>
      <c r="T175" s="26">
        <f t="shared" si="17"/>
        <v>0</v>
      </c>
      <c r="U175" s="4">
        <v>76</v>
      </c>
      <c r="V175" s="4" t="str">
        <f t="shared" si="35"/>
        <v>partenza</v>
      </c>
      <c r="W175" s="4" t="s">
        <v>87</v>
      </c>
      <c r="X175" s="4">
        <v>1</v>
      </c>
      <c r="Y175" s="4"/>
      <c r="Z175" s="4"/>
      <c r="AA175" s="4"/>
      <c r="AB175" s="4">
        <v>0</v>
      </c>
      <c r="AC175" s="4"/>
      <c r="AD175" s="4"/>
      <c r="AE175" s="4"/>
      <c r="AF175" s="4"/>
      <c r="AG175" s="4"/>
      <c r="AH175" s="4"/>
      <c r="AI175" s="23" t="str">
        <f t="shared" si="21"/>
        <v>insert into tipopercorso (id,codice,descrizione) values (155,'155','(partenza servizio funebre per sepoltura fuori comune) con partenza per sepoltura fuori comune');</v>
      </c>
      <c r="AJ175" s="35" t="str">
        <f t="shared" si="22"/>
        <v>insert into tipopercorsotipofase (id,idtipopercorso,idtipofase,obbligatorio,progressivo) values (155,155,150,'0',0);</v>
      </c>
      <c r="AK175" s="22" t="str">
        <f t="shared" si="23"/>
        <v>insert into tipopercorsotipofase (id,idtipopercorso,idtipofase,obbligatorio,progressivo) values (1155,155,76,'1',1);</v>
      </c>
      <c r="AL175" s="22" t="str">
        <f t="shared" si="24"/>
        <v/>
      </c>
      <c r="AM175" s="22" t="str">
        <f t="shared" si="25"/>
        <v/>
      </c>
      <c r="AN175" s="22" t="str">
        <f t="shared" si="26"/>
        <v/>
      </c>
      <c r="AO175" s="24" t="str">
        <f t="shared" si="27"/>
        <v>insert into tipopercorsocategorialettera (id,idtipopercorso,idcategorialetteraweb) values (255,155,10);</v>
      </c>
      <c r="AP175" s="24" t="str">
        <f t="shared" si="28"/>
        <v/>
      </c>
      <c r="AQ175" s="24" t="str">
        <f t="shared" si="29"/>
        <v/>
      </c>
    </row>
    <row r="176" spans="1:43" ht="9.75" customHeight="1" x14ac:dyDescent="0.25">
      <c r="A176" s="13">
        <v>150</v>
      </c>
      <c r="B176" s="14" t="str">
        <f>IF(A176=A166,"",IF(A176=A175,MID(VLOOKUP(A176,A$25:B$44,2),39,99),MID(VLOOKUP(A176,A$25:B$44,2),1,38)))</f>
        <v>ura/cremazione fuori comune (ceneri ovunque destinate)</v>
      </c>
      <c r="C176" s="14">
        <v>150</v>
      </c>
      <c r="D176" s="14" t="str">
        <f t="shared" si="11"/>
        <v>partenza servizio funebre per sepoltura fuori comune</v>
      </c>
      <c r="E176" s="14"/>
      <c r="F176" s="2">
        <v>10</v>
      </c>
      <c r="G176" s="2" t="str">
        <f t="shared" ref="G176:G214" si="38">VLOOKUP(F176,categorialetteraweb,3,0)</f>
        <v>AT</v>
      </c>
      <c r="H176" s="2">
        <v>20</v>
      </c>
      <c r="I176" s="2" t="str">
        <f t="shared" ref="I176:I214" si="39">VLOOKUP(H176,categorialetteraweb,3,0)</f>
        <v>PM</v>
      </c>
      <c r="J176" s="2">
        <v>0</v>
      </c>
      <c r="K176" s="2" t="str">
        <f t="shared" ref="K176:K214" si="40">VLOOKUP(J176,categorialetteraweb,3,0)</f>
        <v>-</v>
      </c>
      <c r="L176" s="9" t="str">
        <f t="shared" si="36"/>
        <v>(partenza servizio funebre per sepoltura fuori comune) con partenza per l''estero</v>
      </c>
      <c r="M176" s="1">
        <v>160</v>
      </c>
      <c r="N176" s="1" t="str">
        <f t="shared" si="20"/>
        <v>160</v>
      </c>
      <c r="O176" s="1">
        <f t="shared" si="37"/>
        <v>1</v>
      </c>
      <c r="P176" s="5">
        <f t="shared" si="13"/>
        <v>150</v>
      </c>
      <c r="Q176" s="26">
        <f t="shared" si="14"/>
        <v>76</v>
      </c>
      <c r="R176" s="26">
        <f t="shared" si="15"/>
        <v>0</v>
      </c>
      <c r="S176" s="26">
        <f t="shared" si="16"/>
        <v>0</v>
      </c>
      <c r="T176" s="26">
        <f t="shared" si="17"/>
        <v>0</v>
      </c>
      <c r="U176" s="4">
        <v>76</v>
      </c>
      <c r="V176" s="4" t="str">
        <f t="shared" si="35"/>
        <v>partenza</v>
      </c>
      <c r="W176" s="4" t="s">
        <v>101</v>
      </c>
      <c r="X176" s="4">
        <v>1</v>
      </c>
      <c r="Y176" s="4"/>
      <c r="Z176" s="4"/>
      <c r="AA176" s="4"/>
      <c r="AB176" s="4">
        <v>0</v>
      </c>
      <c r="AC176" s="4"/>
      <c r="AD176" s="4"/>
      <c r="AE176" s="4"/>
      <c r="AF176" s="4"/>
      <c r="AG176" s="4"/>
      <c r="AH176" s="4"/>
      <c r="AI176" s="23" t="str">
        <f t="shared" si="21"/>
        <v>insert into tipopercorso (id,codice,descrizione) values (160,'160','(partenza servizio funebre per sepoltura fuori comune) con partenza per l''estero');</v>
      </c>
      <c r="AJ176" s="35" t="str">
        <f t="shared" si="22"/>
        <v>insert into tipopercorsotipofase (id,idtipopercorso,idtipofase,obbligatorio,progressivo) values (160,160,150,'0',0);</v>
      </c>
      <c r="AK176" s="22" t="str">
        <f t="shared" si="23"/>
        <v>insert into tipopercorsotipofase (id,idtipopercorso,idtipofase,obbligatorio,progressivo) values (1160,160,76,'1',1);</v>
      </c>
      <c r="AL176" s="22" t="str">
        <f t="shared" si="24"/>
        <v/>
      </c>
      <c r="AM176" s="22" t="str">
        <f t="shared" si="25"/>
        <v/>
      </c>
      <c r="AN176" s="22" t="str">
        <f t="shared" si="26"/>
        <v/>
      </c>
      <c r="AO176" s="24" t="str">
        <f t="shared" si="27"/>
        <v>insert into tipopercorsocategorialettera (id,idtipopercorso,idcategorialetteraweb) values (260,160,10);</v>
      </c>
      <c r="AP176" s="24" t="str">
        <f t="shared" si="28"/>
        <v>insert into tipopercorsocategorialettera (id,idtipopercorso,idcategorialetteraweb) values (1260,160,20);</v>
      </c>
      <c r="AQ176" s="24" t="str">
        <f t="shared" si="29"/>
        <v/>
      </c>
    </row>
    <row r="177" spans="1:43" ht="9.75" customHeight="1" x14ac:dyDescent="0.25">
      <c r="A177" s="13">
        <v>150</v>
      </c>
      <c r="B177" s="14" t="str">
        <f t="shared" ref="B177:B216" si="41">IF(A177=A175,"",IF(A177=A176,MID(VLOOKUP(A177,A$25:B$44,2),39,99),MID(VLOOKUP(A177,A$25:B$44,2),1,38)))</f>
        <v/>
      </c>
      <c r="C177" s="15">
        <v>155</v>
      </c>
      <c r="D177" s="15" t="str">
        <f t="shared" ref="D177:D206" si="42">VLOOKUP(C177,fase,2,0)</f>
        <v>partenza servizio funebre per cremazione fuori comune</v>
      </c>
      <c r="E177" s="15"/>
      <c r="F177" s="2">
        <v>10</v>
      </c>
      <c r="G177" s="2" t="str">
        <f t="shared" si="38"/>
        <v>AT</v>
      </c>
      <c r="H177" s="2">
        <v>30</v>
      </c>
      <c r="I177" s="2" t="str">
        <f t="shared" si="39"/>
        <v>AC</v>
      </c>
      <c r="J177" s="2">
        <v>0</v>
      </c>
      <c r="K177" s="2" t="str">
        <f t="shared" si="40"/>
        <v>-</v>
      </c>
      <c r="L177" s="9" t="str">
        <f t="shared" si="36"/>
        <v>(partenza servizio funebre per cremazione fuori comune) con cremazione  poi tumulazione per rientro ceneri</v>
      </c>
      <c r="M177" s="1">
        <v>165</v>
      </c>
      <c r="N177" s="1" t="str">
        <f t="shared" si="20"/>
        <v>165</v>
      </c>
      <c r="O177" s="1">
        <f t="shared" si="37"/>
        <v>1</v>
      </c>
      <c r="P177" s="5">
        <f t="shared" ref="P177:P217" si="43">VLOOKUP($C177,fase,8,0)</f>
        <v>155</v>
      </c>
      <c r="Q177" s="26">
        <f t="shared" ref="Q177:Q214" si="44">IF(U177&gt;0,VLOOKUP(U177,fase,8,0),0)</f>
        <v>66</v>
      </c>
      <c r="R177" s="26">
        <f t="shared" ref="R177:R214" si="45">IF(Y177&gt;0,VLOOKUP(Y177,fase,8,0),0)</f>
        <v>70</v>
      </c>
      <c r="S177" s="26">
        <f t="shared" ref="S177:S214" si="46">IF(AC177&gt;0,VLOOKUP(AC177,fase,8,0),0)</f>
        <v>0</v>
      </c>
      <c r="T177" s="26">
        <f t="shared" ref="T177:T208" si="47">IF(AF177&gt;0,VLOOKUP(AF177,fase,8,0),0)</f>
        <v>0</v>
      </c>
      <c r="U177" s="4">
        <v>66</v>
      </c>
      <c r="V177" s="4" t="str">
        <f t="shared" si="35"/>
        <v>cremazione</v>
      </c>
      <c r="W177" s="4"/>
      <c r="X177" s="4">
        <v>0</v>
      </c>
      <c r="Y177" s="4">
        <v>70</v>
      </c>
      <c r="Z177" s="4" t="str">
        <f t="shared" ref="Z177:Z183" si="48">VLOOKUP(Y177,fase,2)</f>
        <v>tumulazione</v>
      </c>
      <c r="AA177" s="4" t="s">
        <v>88</v>
      </c>
      <c r="AB177" s="4">
        <v>0</v>
      </c>
      <c r="AC177" s="4"/>
      <c r="AD177" s="4"/>
      <c r="AE177" s="4"/>
      <c r="AF177" s="4"/>
      <c r="AG177" s="4"/>
      <c r="AH177" s="4"/>
      <c r="AI177" s="23" t="str">
        <f t="shared" si="21"/>
        <v>insert into tipopercorso (id,codice,descrizione) values (165,'165','(partenza servizio funebre per cremazione fuori comune) con cremazione  poi tumulazione per rientro ceneri');</v>
      </c>
      <c r="AJ177" s="35" t="str">
        <f t="shared" si="22"/>
        <v>insert into tipopercorsotipofase (id,idtipopercorso,idtipofase,obbligatorio,progressivo) values (165,165,155,'0',0);</v>
      </c>
      <c r="AK177" s="22" t="str">
        <f t="shared" si="23"/>
        <v>insert into tipopercorsotipofase (id,idtipopercorso,idtipofase,obbligatorio,progressivo) values (1165,165,66,'0',1);</v>
      </c>
      <c r="AL177" s="22" t="str">
        <f t="shared" si="24"/>
        <v>insert into tipopercorsotipofase (id,idtipopercorso,idtipofase,obbligatorio,progressivo) values (2165,165,70,'0',2);</v>
      </c>
      <c r="AM177" s="22" t="str">
        <f t="shared" si="25"/>
        <v/>
      </c>
      <c r="AN177" s="22" t="str">
        <f t="shared" si="26"/>
        <v/>
      </c>
      <c r="AO177" s="24" t="str">
        <f t="shared" si="27"/>
        <v>insert into tipopercorsocategorialettera (id,idtipopercorso,idcategorialetteraweb) values (265,165,10);</v>
      </c>
      <c r="AP177" s="24" t="str">
        <f t="shared" si="28"/>
        <v>insert into tipopercorsocategorialettera (id,idtipopercorso,idcategorialetteraweb) values (1265,165,30);</v>
      </c>
      <c r="AQ177" s="24" t="str">
        <f t="shared" si="29"/>
        <v/>
      </c>
    </row>
    <row r="178" spans="1:43" ht="9.75" customHeight="1" x14ac:dyDescent="0.25">
      <c r="A178" s="13">
        <v>150</v>
      </c>
      <c r="B178" s="14" t="str">
        <f t="shared" si="41"/>
        <v/>
      </c>
      <c r="C178" s="15">
        <v>155</v>
      </c>
      <c r="D178" s="15" t="str">
        <f t="shared" si="42"/>
        <v>partenza servizio funebre per cremazione fuori comune</v>
      </c>
      <c r="E178" s="15"/>
      <c r="F178" s="2">
        <v>10</v>
      </c>
      <c r="G178" s="2" t="str">
        <f t="shared" si="38"/>
        <v>AT</v>
      </c>
      <c r="H178" s="2">
        <v>30</v>
      </c>
      <c r="I178" s="2" t="str">
        <f t="shared" si="39"/>
        <v>AC</v>
      </c>
      <c r="J178" s="2">
        <v>0</v>
      </c>
      <c r="K178" s="2" t="str">
        <f t="shared" si="40"/>
        <v>-</v>
      </c>
      <c r="L178" s="9" t="str">
        <f t="shared" si="36"/>
        <v>(partenza servizio funebre per cremazione fuori comune) con cremazione  poi dispersione in cinerario comune</v>
      </c>
      <c r="M178" s="1">
        <v>170</v>
      </c>
      <c r="N178" s="1" t="str">
        <f t="shared" si="20"/>
        <v>170</v>
      </c>
      <c r="O178" s="1">
        <f t="shared" si="37"/>
        <v>1</v>
      </c>
      <c r="P178" s="5">
        <f t="shared" si="43"/>
        <v>155</v>
      </c>
      <c r="Q178" s="26">
        <f t="shared" si="44"/>
        <v>66</v>
      </c>
      <c r="R178" s="26">
        <f t="shared" si="45"/>
        <v>80</v>
      </c>
      <c r="S178" s="26">
        <f t="shared" si="46"/>
        <v>0</v>
      </c>
      <c r="T178" s="26">
        <f t="shared" si="47"/>
        <v>0</v>
      </c>
      <c r="U178" s="4">
        <v>66</v>
      </c>
      <c r="V178" s="4" t="str">
        <f t="shared" si="35"/>
        <v>cremazione</v>
      </c>
      <c r="W178" s="4"/>
      <c r="X178" s="4">
        <v>0</v>
      </c>
      <c r="Y178" s="4">
        <v>80</v>
      </c>
      <c r="Z178" s="4" t="str">
        <f t="shared" si="48"/>
        <v>dispersione</v>
      </c>
      <c r="AA178" s="4" t="s">
        <v>85</v>
      </c>
      <c r="AB178" s="4">
        <v>0</v>
      </c>
      <c r="AC178" s="4"/>
      <c r="AD178" s="4"/>
      <c r="AE178" s="4"/>
      <c r="AF178" s="4"/>
      <c r="AG178" s="4"/>
      <c r="AH178" s="4"/>
      <c r="AI178" s="23" t="str">
        <f t="shared" si="21"/>
        <v>insert into tipopercorso (id,codice,descrizione) values (170,'170','(partenza servizio funebre per cremazione fuori comune) con cremazione  poi dispersione in cinerario comune');</v>
      </c>
      <c r="AJ178" s="35" t="str">
        <f t="shared" si="22"/>
        <v>insert into tipopercorsotipofase (id,idtipopercorso,idtipofase,obbligatorio,progressivo) values (170,170,155,'0',0);</v>
      </c>
      <c r="AK178" s="22" t="str">
        <f t="shared" si="23"/>
        <v>insert into tipopercorsotipofase (id,idtipopercorso,idtipofase,obbligatorio,progressivo) values (1170,170,66,'0',1);</v>
      </c>
      <c r="AL178" s="22" t="str">
        <f t="shared" si="24"/>
        <v>insert into tipopercorsotipofase (id,idtipopercorso,idtipofase,obbligatorio,progressivo) values (2170,170,80,'0',2);</v>
      </c>
      <c r="AM178" s="22" t="str">
        <f t="shared" si="25"/>
        <v/>
      </c>
      <c r="AN178" s="22" t="str">
        <f t="shared" si="26"/>
        <v/>
      </c>
      <c r="AO178" s="24" t="str">
        <f t="shared" si="27"/>
        <v>insert into tipopercorsocategorialettera (id,idtipopercorso,idcategorialetteraweb) values (270,170,10);</v>
      </c>
      <c r="AP178" s="24" t="str">
        <f t="shared" si="28"/>
        <v>insert into tipopercorsocategorialettera (id,idtipopercorso,idcategorialetteraweb) values (1270,170,30);</v>
      </c>
      <c r="AQ178" s="24" t="str">
        <f t="shared" si="29"/>
        <v/>
      </c>
    </row>
    <row r="179" spans="1:43" ht="9.75" customHeight="1" x14ac:dyDescent="0.25">
      <c r="A179" s="13">
        <v>150</v>
      </c>
      <c r="B179" s="14" t="str">
        <f t="shared" si="41"/>
        <v/>
      </c>
      <c r="C179" s="15">
        <v>155</v>
      </c>
      <c r="D179" s="15" t="str">
        <f t="shared" si="42"/>
        <v>partenza servizio funebre per cremazione fuori comune</v>
      </c>
      <c r="E179" s="15"/>
      <c r="F179" s="2">
        <v>10</v>
      </c>
      <c r="G179" s="2" t="str">
        <f t="shared" si="38"/>
        <v>AT</v>
      </c>
      <c r="H179" s="2">
        <v>30</v>
      </c>
      <c r="I179" s="2" t="str">
        <f t="shared" si="39"/>
        <v>AC</v>
      </c>
      <c r="J179" s="2">
        <v>0</v>
      </c>
      <c r="K179" s="2" t="str">
        <f t="shared" si="40"/>
        <v>-</v>
      </c>
      <c r="L179" s="9" t="str">
        <f t="shared" si="36"/>
        <v>(partenza servizio funebre per cremazione fuori comune) con cremazione  poi dispersione in cimitero comunale</v>
      </c>
      <c r="M179" s="1">
        <v>175</v>
      </c>
      <c r="N179" s="1" t="str">
        <f t="shared" si="20"/>
        <v>175</v>
      </c>
      <c r="O179" s="1">
        <f t="shared" si="37"/>
        <v>1</v>
      </c>
      <c r="P179" s="5">
        <f t="shared" si="43"/>
        <v>155</v>
      </c>
      <c r="Q179" s="26">
        <f t="shared" si="44"/>
        <v>66</v>
      </c>
      <c r="R179" s="26">
        <f t="shared" si="45"/>
        <v>80</v>
      </c>
      <c r="S179" s="26">
        <f t="shared" si="46"/>
        <v>0</v>
      </c>
      <c r="T179" s="26">
        <f t="shared" si="47"/>
        <v>0</v>
      </c>
      <c r="U179" s="4">
        <v>66</v>
      </c>
      <c r="V179" s="4" t="str">
        <f t="shared" si="35"/>
        <v>cremazione</v>
      </c>
      <c r="W179" s="4"/>
      <c r="X179" s="4">
        <v>0</v>
      </c>
      <c r="Y179" s="4">
        <v>80</v>
      </c>
      <c r="Z179" s="4" t="str">
        <f t="shared" si="48"/>
        <v>dispersione</v>
      </c>
      <c r="AA179" s="4" t="s">
        <v>86</v>
      </c>
      <c r="AB179" s="4">
        <v>0</v>
      </c>
      <c r="AC179" s="4"/>
      <c r="AD179" s="4"/>
      <c r="AE179" s="4"/>
      <c r="AF179" s="4"/>
      <c r="AG179" s="4"/>
      <c r="AH179" s="4"/>
      <c r="AI179" s="23" t="str">
        <f t="shared" si="21"/>
        <v>insert into tipopercorso (id,codice,descrizione) values (175,'175','(partenza servizio funebre per cremazione fuori comune) con cremazione  poi dispersione in cimitero comunale');</v>
      </c>
      <c r="AJ179" s="35" t="str">
        <f t="shared" si="22"/>
        <v>insert into tipopercorsotipofase (id,idtipopercorso,idtipofase,obbligatorio,progressivo) values (175,175,155,'0',0);</v>
      </c>
      <c r="AK179" s="22" t="str">
        <f t="shared" si="23"/>
        <v>insert into tipopercorsotipofase (id,idtipopercorso,idtipofase,obbligatorio,progressivo) values (1175,175,66,'0',1);</v>
      </c>
      <c r="AL179" s="22" t="str">
        <f t="shared" si="24"/>
        <v>insert into tipopercorsotipofase (id,idtipopercorso,idtipofase,obbligatorio,progressivo) values (2175,175,80,'0',2);</v>
      </c>
      <c r="AM179" s="22" t="str">
        <f t="shared" si="25"/>
        <v/>
      </c>
      <c r="AN179" s="22" t="str">
        <f t="shared" si="26"/>
        <v/>
      </c>
      <c r="AO179" s="24" t="str">
        <f t="shared" si="27"/>
        <v>insert into tipopercorsocategorialettera (id,idtipopercorso,idcategorialetteraweb) values (275,175,10);</v>
      </c>
      <c r="AP179" s="24" t="str">
        <f t="shared" si="28"/>
        <v>insert into tipopercorsocategorialettera (id,idtipopercorso,idcategorialetteraweb) values (1275,175,30);</v>
      </c>
      <c r="AQ179" s="24" t="str">
        <f t="shared" si="29"/>
        <v/>
      </c>
    </row>
    <row r="180" spans="1:43" ht="9.75" customHeight="1" x14ac:dyDescent="0.25">
      <c r="A180" s="13">
        <v>150</v>
      </c>
      <c r="B180" s="14" t="str">
        <f t="shared" si="41"/>
        <v/>
      </c>
      <c r="C180" s="15">
        <v>155</v>
      </c>
      <c r="D180" s="15" t="str">
        <f t="shared" si="42"/>
        <v>partenza servizio funebre per cremazione fuori comune</v>
      </c>
      <c r="E180" s="15"/>
      <c r="F180" s="2">
        <v>10</v>
      </c>
      <c r="G180" s="2" t="str">
        <f t="shared" si="38"/>
        <v>AT</v>
      </c>
      <c r="H180" s="2">
        <v>30</v>
      </c>
      <c r="I180" s="2" t="str">
        <f t="shared" si="39"/>
        <v>AC</v>
      </c>
      <c r="J180" s="2">
        <v>0</v>
      </c>
      <c r="K180" s="2" t="str">
        <f t="shared" si="40"/>
        <v>-</v>
      </c>
      <c r="L180" s="9" t="str">
        <f t="shared" si="36"/>
        <v>(partenza servizio funebre per cremazione fuori comune) con cremazione  poi partenza per sepoltura fuori comune</v>
      </c>
      <c r="M180" s="1">
        <v>180</v>
      </c>
      <c r="N180" s="1" t="str">
        <f t="shared" si="20"/>
        <v>180</v>
      </c>
      <c r="O180" s="1">
        <f t="shared" si="37"/>
        <v>1</v>
      </c>
      <c r="P180" s="5">
        <f t="shared" si="43"/>
        <v>155</v>
      </c>
      <c r="Q180" s="26">
        <f t="shared" si="44"/>
        <v>66</v>
      </c>
      <c r="R180" s="26">
        <f t="shared" si="45"/>
        <v>76</v>
      </c>
      <c r="S180" s="26">
        <f t="shared" si="46"/>
        <v>0</v>
      </c>
      <c r="T180" s="26">
        <f t="shared" si="47"/>
        <v>0</v>
      </c>
      <c r="U180" s="4">
        <v>66</v>
      </c>
      <c r="V180" s="4" t="str">
        <f t="shared" si="35"/>
        <v>cremazione</v>
      </c>
      <c r="W180" s="4"/>
      <c r="X180" s="4">
        <v>0</v>
      </c>
      <c r="Y180" s="4">
        <v>76</v>
      </c>
      <c r="Z180" s="4" t="str">
        <f t="shared" si="48"/>
        <v>partenza</v>
      </c>
      <c r="AA180" s="4" t="s">
        <v>87</v>
      </c>
      <c r="AB180" s="4">
        <v>0</v>
      </c>
      <c r="AC180" s="4"/>
      <c r="AD180" s="4"/>
      <c r="AE180" s="4"/>
      <c r="AF180" s="4"/>
      <c r="AG180" s="4"/>
      <c r="AH180" s="4"/>
      <c r="AI180" s="23" t="str">
        <f t="shared" si="21"/>
        <v>insert into tipopercorso (id,codice,descrizione) values (180,'180','(partenza servizio funebre per cremazione fuori comune) con cremazione  poi partenza per sepoltura fuori comune');</v>
      </c>
      <c r="AJ180" s="35" t="str">
        <f t="shared" si="22"/>
        <v>insert into tipopercorsotipofase (id,idtipopercorso,idtipofase,obbligatorio,progressivo) values (180,180,155,'0',0);</v>
      </c>
      <c r="AK180" s="22" t="str">
        <f t="shared" si="23"/>
        <v>insert into tipopercorsotipofase (id,idtipopercorso,idtipofase,obbligatorio,progressivo) values (1180,180,66,'0',1);</v>
      </c>
      <c r="AL180" s="22" t="str">
        <f t="shared" si="24"/>
        <v>insert into tipopercorsotipofase (id,idtipopercorso,idtipofase,obbligatorio,progressivo) values (2180,180,76,'0',2);</v>
      </c>
      <c r="AM180" s="22" t="str">
        <f t="shared" si="25"/>
        <v/>
      </c>
      <c r="AN180" s="22" t="str">
        <f t="shared" si="26"/>
        <v/>
      </c>
      <c r="AO180" s="24" t="str">
        <f t="shared" si="27"/>
        <v>insert into tipopercorsocategorialettera (id,idtipopercorso,idcategorialetteraweb) values (280,180,10);</v>
      </c>
      <c r="AP180" s="24" t="str">
        <f t="shared" si="28"/>
        <v>insert into tipopercorsocategorialettera (id,idtipopercorso,idcategorialetteraweb) values (1280,180,30);</v>
      </c>
      <c r="AQ180" s="24" t="str">
        <f t="shared" si="29"/>
        <v/>
      </c>
    </row>
    <row r="181" spans="1:43" ht="9.75" customHeight="1" x14ac:dyDescent="0.25">
      <c r="A181" s="13">
        <v>150</v>
      </c>
      <c r="B181" s="14" t="str">
        <f t="shared" si="41"/>
        <v/>
      </c>
      <c r="C181" s="15">
        <v>155</v>
      </c>
      <c r="D181" s="15" t="str">
        <f t="shared" si="42"/>
        <v>partenza servizio funebre per cremazione fuori comune</v>
      </c>
      <c r="E181" s="15"/>
      <c r="F181" s="2">
        <v>10</v>
      </c>
      <c r="G181" s="2" t="str">
        <f t="shared" si="38"/>
        <v>AT</v>
      </c>
      <c r="H181" s="2">
        <v>30</v>
      </c>
      <c r="I181" s="2" t="str">
        <f t="shared" si="39"/>
        <v>AC</v>
      </c>
      <c r="J181" s="2">
        <v>20</v>
      </c>
      <c r="K181" s="2" t="str">
        <f t="shared" si="40"/>
        <v>PM</v>
      </c>
      <c r="L181" s="9" t="str">
        <f t="shared" si="36"/>
        <v>(partenza servizio funebre per cremazione fuori comune) con cremazione  poi partenza per l''estero</v>
      </c>
      <c r="M181" s="1">
        <v>185</v>
      </c>
      <c r="N181" s="1" t="str">
        <f t="shared" si="20"/>
        <v>185</v>
      </c>
      <c r="O181" s="1">
        <f t="shared" si="37"/>
        <v>1</v>
      </c>
      <c r="P181" s="5">
        <f t="shared" si="43"/>
        <v>155</v>
      </c>
      <c r="Q181" s="26">
        <f t="shared" si="44"/>
        <v>66</v>
      </c>
      <c r="R181" s="26">
        <f t="shared" si="45"/>
        <v>76</v>
      </c>
      <c r="S181" s="26">
        <f t="shared" si="46"/>
        <v>0</v>
      </c>
      <c r="T181" s="26">
        <f t="shared" si="47"/>
        <v>0</v>
      </c>
      <c r="U181" s="4">
        <v>66</v>
      </c>
      <c r="V181" s="4" t="str">
        <f t="shared" si="35"/>
        <v>cremazione</v>
      </c>
      <c r="W181" s="4"/>
      <c r="X181" s="4">
        <v>0</v>
      </c>
      <c r="Y181" s="4">
        <v>76</v>
      </c>
      <c r="Z181" s="4" t="str">
        <f t="shared" si="48"/>
        <v>partenza</v>
      </c>
      <c r="AA181" s="4" t="s">
        <v>101</v>
      </c>
      <c r="AB181" s="4">
        <v>0</v>
      </c>
      <c r="AC181" s="4"/>
      <c r="AD181" s="4"/>
      <c r="AE181" s="4"/>
      <c r="AF181" s="4"/>
      <c r="AG181" s="4"/>
      <c r="AH181" s="4"/>
      <c r="AI181" s="23" t="str">
        <f t="shared" si="21"/>
        <v>insert into tipopercorso (id,codice,descrizione) values (185,'185','(partenza servizio funebre per cremazione fuori comune) con cremazione  poi partenza per l''estero');</v>
      </c>
      <c r="AJ181" s="35" t="str">
        <f t="shared" si="22"/>
        <v>insert into tipopercorsotipofase (id,idtipopercorso,idtipofase,obbligatorio,progressivo) values (185,185,155,'0',0);</v>
      </c>
      <c r="AK181" s="22" t="str">
        <f t="shared" si="23"/>
        <v>insert into tipopercorsotipofase (id,idtipopercorso,idtipofase,obbligatorio,progressivo) values (1185,185,66,'0',1);</v>
      </c>
      <c r="AL181" s="22" t="str">
        <f t="shared" si="24"/>
        <v>insert into tipopercorsotipofase (id,idtipopercorso,idtipofase,obbligatorio,progressivo) values (2185,185,76,'0',2);</v>
      </c>
      <c r="AM181" s="22" t="str">
        <f t="shared" si="25"/>
        <v/>
      </c>
      <c r="AN181" s="22" t="str">
        <f t="shared" si="26"/>
        <v/>
      </c>
      <c r="AO181" s="24" t="str">
        <f t="shared" si="27"/>
        <v>insert into tipopercorsocategorialettera (id,idtipopercorso,idcategorialetteraweb) values (285,185,10);</v>
      </c>
      <c r="AP181" s="24" t="str">
        <f t="shared" si="28"/>
        <v>insert into tipopercorsocategorialettera (id,idtipopercorso,idcategorialetteraweb) values (1285,185,30);</v>
      </c>
      <c r="AQ181" s="24" t="str">
        <f t="shared" si="29"/>
        <v>insert into tipopercorsocategorialettera (id,idtipopercorso,idcategorialetteraweb) values (2285,185,20);</v>
      </c>
    </row>
    <row r="182" spans="1:43" ht="9.75" customHeight="1" x14ac:dyDescent="0.25">
      <c r="A182" s="13">
        <v>150</v>
      </c>
      <c r="B182" s="14" t="str">
        <f t="shared" si="41"/>
        <v/>
      </c>
      <c r="C182" s="15">
        <v>155</v>
      </c>
      <c r="D182" s="15" t="str">
        <f t="shared" si="42"/>
        <v>partenza servizio funebre per cremazione fuori comune</v>
      </c>
      <c r="E182" s="15"/>
      <c r="F182" s="2">
        <v>10</v>
      </c>
      <c r="G182" s="2" t="str">
        <f t="shared" si="38"/>
        <v>AT</v>
      </c>
      <c r="H182" s="2">
        <v>30</v>
      </c>
      <c r="I182" s="2" t="str">
        <f t="shared" si="39"/>
        <v>AC</v>
      </c>
      <c r="J182" s="2">
        <v>40</v>
      </c>
      <c r="K182" s="2" t="str">
        <f t="shared" si="40"/>
        <v>AA</v>
      </c>
      <c r="L182" s="9" t="str">
        <f t="shared" si="36"/>
        <v xml:space="preserve">(partenza servizio funebre per cremazione fuori comune) con cremazione  poi affido </v>
      </c>
      <c r="M182" s="1">
        <v>190</v>
      </c>
      <c r="N182" s="1" t="str">
        <f t="shared" si="20"/>
        <v>190</v>
      </c>
      <c r="O182" s="1">
        <f t="shared" si="37"/>
        <v>1</v>
      </c>
      <c r="P182" s="5">
        <f t="shared" si="43"/>
        <v>155</v>
      </c>
      <c r="Q182" s="26">
        <f t="shared" si="44"/>
        <v>66</v>
      </c>
      <c r="R182" s="26">
        <f t="shared" si="45"/>
        <v>78</v>
      </c>
      <c r="S182" s="26">
        <f t="shared" si="46"/>
        <v>0</v>
      </c>
      <c r="T182" s="26">
        <f t="shared" si="47"/>
        <v>0</v>
      </c>
      <c r="U182" s="4">
        <v>66</v>
      </c>
      <c r="V182" s="4" t="str">
        <f t="shared" si="35"/>
        <v>cremazione</v>
      </c>
      <c r="W182" s="4"/>
      <c r="X182" s="4">
        <v>0</v>
      </c>
      <c r="Y182" s="4">
        <v>78</v>
      </c>
      <c r="Z182" s="4" t="str">
        <f t="shared" si="48"/>
        <v>affido</v>
      </c>
      <c r="AA182" s="4"/>
      <c r="AB182" s="4">
        <v>0</v>
      </c>
      <c r="AC182" s="4"/>
      <c r="AD182" s="4"/>
      <c r="AE182" s="4"/>
      <c r="AF182" s="4"/>
      <c r="AG182" s="4"/>
      <c r="AH182" s="4"/>
      <c r="AI182" s="23" t="str">
        <f t="shared" si="21"/>
        <v>insert into tipopercorso (id,codice,descrizione) values (190,'190','(partenza servizio funebre per cremazione fuori comune) con cremazione  poi affido ');</v>
      </c>
      <c r="AJ182" s="35" t="str">
        <f t="shared" si="22"/>
        <v>insert into tipopercorsotipofase (id,idtipopercorso,idtipofase,obbligatorio,progressivo) values (190,190,155,'0',0);</v>
      </c>
      <c r="AK182" s="22" t="str">
        <f t="shared" si="23"/>
        <v>insert into tipopercorsotipofase (id,idtipopercorso,idtipofase,obbligatorio,progressivo) values (1190,190,66,'0',1);</v>
      </c>
      <c r="AL182" s="22" t="str">
        <f t="shared" si="24"/>
        <v>insert into tipopercorsotipofase (id,idtipopercorso,idtipofase,obbligatorio,progressivo) values (2190,190,78,'0',2);</v>
      </c>
      <c r="AM182" s="22" t="str">
        <f t="shared" si="25"/>
        <v/>
      </c>
      <c r="AN182" s="22" t="str">
        <f t="shared" si="26"/>
        <v/>
      </c>
      <c r="AO182" s="24" t="str">
        <f t="shared" si="27"/>
        <v>insert into tipopercorsocategorialettera (id,idtipopercorso,idcategorialetteraweb) values (290,190,10);</v>
      </c>
      <c r="AP182" s="24" t="str">
        <f t="shared" si="28"/>
        <v>insert into tipopercorsocategorialettera (id,idtipopercorso,idcategorialetteraweb) values (1290,190,30);</v>
      </c>
      <c r="AQ182" s="24" t="str">
        <f t="shared" si="29"/>
        <v>insert into tipopercorsocategorialettera (id,idtipopercorso,idcategorialetteraweb) values (2290,190,40);</v>
      </c>
    </row>
    <row r="183" spans="1:43" ht="9.75" customHeight="1" x14ac:dyDescent="0.25">
      <c r="A183" s="13">
        <v>150</v>
      </c>
      <c r="B183" s="14" t="str">
        <f t="shared" si="41"/>
        <v/>
      </c>
      <c r="C183" s="15">
        <v>155</v>
      </c>
      <c r="D183" s="15" t="str">
        <f t="shared" si="42"/>
        <v>partenza servizio funebre per cremazione fuori comune</v>
      </c>
      <c r="E183" s="15"/>
      <c r="F183" s="2">
        <v>10</v>
      </c>
      <c r="G183" s="2" t="str">
        <f t="shared" si="38"/>
        <v>AT</v>
      </c>
      <c r="H183" s="2">
        <v>30</v>
      </c>
      <c r="I183" s="2" t="str">
        <f t="shared" si="39"/>
        <v>AC</v>
      </c>
      <c r="J183" s="2">
        <v>50</v>
      </c>
      <c r="K183" s="2" t="str">
        <f t="shared" si="40"/>
        <v>AD</v>
      </c>
      <c r="L183" s="9" t="str">
        <f t="shared" si="36"/>
        <v xml:space="preserve">(partenza servizio funebre per cremazione fuori comune) con cremazione  poi dispersione </v>
      </c>
      <c r="M183" s="1">
        <v>195</v>
      </c>
      <c r="N183" s="1" t="str">
        <f t="shared" si="20"/>
        <v>195</v>
      </c>
      <c r="O183" s="1">
        <f t="shared" si="37"/>
        <v>1</v>
      </c>
      <c r="P183" s="5">
        <f t="shared" si="43"/>
        <v>155</v>
      </c>
      <c r="Q183" s="26">
        <f t="shared" si="44"/>
        <v>66</v>
      </c>
      <c r="R183" s="26">
        <f t="shared" si="45"/>
        <v>80</v>
      </c>
      <c r="S183" s="26">
        <f t="shared" si="46"/>
        <v>0</v>
      </c>
      <c r="T183" s="26">
        <f t="shared" si="47"/>
        <v>0</v>
      </c>
      <c r="U183" s="4">
        <v>66</v>
      </c>
      <c r="V183" s="4" t="str">
        <f t="shared" si="35"/>
        <v>cremazione</v>
      </c>
      <c r="W183" s="4"/>
      <c r="X183" s="4">
        <v>0</v>
      </c>
      <c r="Y183" s="4">
        <v>80</v>
      </c>
      <c r="Z183" s="4" t="str">
        <f t="shared" si="48"/>
        <v>dispersione</v>
      </c>
      <c r="AA183" s="4"/>
      <c r="AB183" s="4">
        <v>0</v>
      </c>
      <c r="AC183" s="4"/>
      <c r="AD183" s="4"/>
      <c r="AE183" s="4"/>
      <c r="AF183" s="4"/>
      <c r="AG183" s="4"/>
      <c r="AH183" s="4"/>
      <c r="AI183" s="23" t="str">
        <f t="shared" si="21"/>
        <v>insert into tipopercorso (id,codice,descrizione) values (195,'195','(partenza servizio funebre per cremazione fuori comune) con cremazione  poi dispersione ');</v>
      </c>
      <c r="AJ183" s="35" t="str">
        <f t="shared" si="22"/>
        <v>insert into tipopercorsotipofase (id,idtipopercorso,idtipofase,obbligatorio,progressivo) values (195,195,155,'0',0);</v>
      </c>
      <c r="AK183" s="22" t="str">
        <f t="shared" si="23"/>
        <v>insert into tipopercorsotipofase (id,idtipopercorso,idtipofase,obbligatorio,progressivo) values (1195,195,66,'0',1);</v>
      </c>
      <c r="AL183" s="22" t="str">
        <f t="shared" si="24"/>
        <v>insert into tipopercorsotipofase (id,idtipopercorso,idtipofase,obbligatorio,progressivo) values (2195,195,80,'0',2);</v>
      </c>
      <c r="AM183" s="22" t="str">
        <f t="shared" si="25"/>
        <v/>
      </c>
      <c r="AN183" s="22" t="str">
        <f t="shared" si="26"/>
        <v/>
      </c>
      <c r="AO183" s="24" t="str">
        <f t="shared" si="27"/>
        <v>insert into tipopercorsocategorialettera (id,idtipopercorso,idcategorialetteraweb) values (295,195,10);</v>
      </c>
      <c r="AP183" s="24" t="str">
        <f t="shared" si="28"/>
        <v>insert into tipopercorsocategorialettera (id,idtipopercorso,idcategorialetteraweb) values (1295,195,30);</v>
      </c>
      <c r="AQ183" s="24" t="str">
        <f t="shared" si="29"/>
        <v>insert into tipopercorsocategorialettera (id,idtipopercorso,idcategorialetteraweb) values (2295,195,50);</v>
      </c>
    </row>
    <row r="184" spans="1:43" ht="9.75" customHeight="1" x14ac:dyDescent="0.25">
      <c r="A184" s="13">
        <v>150</v>
      </c>
      <c r="B184" s="14" t="str">
        <f t="shared" si="41"/>
        <v/>
      </c>
      <c r="C184" s="14">
        <v>158</v>
      </c>
      <c r="D184" s="14" t="str">
        <f t="shared" si="42"/>
        <v>transito - partenza dopo sosta per osservazione</v>
      </c>
      <c r="E184" s="14"/>
      <c r="F184" s="2">
        <v>0</v>
      </c>
      <c r="G184" s="2" t="str">
        <f t="shared" si="38"/>
        <v>-</v>
      </c>
      <c r="H184" s="2">
        <v>0</v>
      </c>
      <c r="I184" s="2" t="str">
        <f t="shared" si="39"/>
        <v>-</v>
      </c>
      <c r="J184" s="2">
        <v>0</v>
      </c>
      <c r="K184" s="2" t="str">
        <f t="shared" si="40"/>
        <v>-</v>
      </c>
      <c r="L184" s="9" t="str">
        <f t="shared" si="36"/>
        <v xml:space="preserve">(transito - partenza dopo sosta per osservazione) con partenza </v>
      </c>
      <c r="M184" s="1">
        <v>200</v>
      </c>
      <c r="N184" s="1" t="str">
        <f>TEXT(M184,"000")</f>
        <v>200</v>
      </c>
      <c r="O184" s="1">
        <f>$D$3</f>
        <v>1</v>
      </c>
      <c r="P184" s="5">
        <f t="shared" si="43"/>
        <v>158</v>
      </c>
      <c r="Q184" s="26">
        <f t="shared" si="44"/>
        <v>76</v>
      </c>
      <c r="R184" s="26">
        <f t="shared" si="45"/>
        <v>0</v>
      </c>
      <c r="S184" s="26">
        <f t="shared" si="46"/>
        <v>0</v>
      </c>
      <c r="T184" s="26">
        <f t="shared" si="47"/>
        <v>0</v>
      </c>
      <c r="U184" s="4">
        <v>76</v>
      </c>
      <c r="V184" s="4" t="str">
        <f t="shared" ref="V184" si="49">VLOOKUP(U184,fase,2)</f>
        <v>partenza</v>
      </c>
      <c r="W184" s="4"/>
      <c r="X184" s="4">
        <v>0</v>
      </c>
      <c r="Y184" s="4"/>
      <c r="Z184" s="4"/>
      <c r="AA184" s="4"/>
      <c r="AB184" s="4">
        <v>0</v>
      </c>
      <c r="AC184" s="4"/>
      <c r="AD184" s="4"/>
      <c r="AE184" s="4"/>
      <c r="AF184" s="4"/>
      <c r="AG184" s="4"/>
      <c r="AH184" s="4"/>
      <c r="AI184" s="23" t="str">
        <f t="shared" si="21"/>
        <v>insert into tipopercorso (id,codice,descrizione) values (200,'200','(transito - partenza dopo sosta per osservazione) con partenza ');</v>
      </c>
      <c r="AJ184" s="35" t="str">
        <f t="shared" si="22"/>
        <v>insert into tipopercorsotipofase (id,idtipopercorso,idtipofase,obbligatorio,progressivo) values (200,200,158,'0',0);</v>
      </c>
      <c r="AK184" s="22" t="str">
        <f t="shared" si="23"/>
        <v>insert into tipopercorsotipofase (id,idtipopercorso,idtipofase,obbligatorio,progressivo) values (1200,200,76,'0',1);</v>
      </c>
      <c r="AL184" s="22" t="str">
        <f t="shared" si="24"/>
        <v/>
      </c>
      <c r="AM184" s="22" t="str">
        <f t="shared" si="25"/>
        <v/>
      </c>
      <c r="AN184" s="22" t="str">
        <f t="shared" si="26"/>
        <v/>
      </c>
      <c r="AO184" s="24" t="str">
        <f t="shared" si="27"/>
        <v/>
      </c>
      <c r="AP184" s="24" t="str">
        <f t="shared" si="28"/>
        <v/>
      </c>
      <c r="AQ184" s="24" t="str">
        <f t="shared" si="29"/>
        <v/>
      </c>
    </row>
    <row r="185" spans="1:43" ht="9.75" customHeight="1" x14ac:dyDescent="0.25">
      <c r="A185" s="9">
        <v>170</v>
      </c>
      <c r="B185" s="10" t="str">
        <f t="shared" si="41"/>
        <v>spostamento - esumazione/estumulazione</v>
      </c>
      <c r="C185" s="10">
        <v>170</v>
      </c>
      <c r="D185" s="10" t="str">
        <f t="shared" si="42"/>
        <v>spostamento con destinazione finale fuori dai cimiteri di CITTA''</v>
      </c>
      <c r="E185" s="10"/>
      <c r="F185" s="2">
        <v>10</v>
      </c>
      <c r="G185" s="2" t="str">
        <f t="shared" si="38"/>
        <v>AT</v>
      </c>
      <c r="H185" s="2">
        <v>0</v>
      </c>
      <c r="I185" s="2" t="str">
        <f t="shared" si="39"/>
        <v>-</v>
      </c>
      <c r="J185" s="2">
        <v>0</v>
      </c>
      <c r="K185" s="2" t="str">
        <f t="shared" si="40"/>
        <v>-</v>
      </c>
      <c r="L185" s="9" t="str">
        <f t="shared" ref="L185:L190" si="50">IF(AG185&lt;&gt;"",CONCATENATE(V185," ",W185," poi ",Z185," ",AA185,", quindi ",AD185," ",AE185," e ",AG185," ",AH185),IF(AD185&lt;&gt;"",CONCATENATE(V185," ",W185," poi ",Z185," ",AA185," e ",AD185," ",AE185),IF(Z185&lt;&gt;"",CONCATENATE(V185," ",W185," poi ",Z185," ",AA185),CONCATENATE(V185," ",W185))))</f>
        <v>apertura sepoltura per traslazione  poi partenza per sepoltura fuori comune</v>
      </c>
      <c r="M185" s="1">
        <v>250</v>
      </c>
      <c r="N185" s="1" t="str">
        <f>TEXT(M185,"000")</f>
        <v>250</v>
      </c>
      <c r="O185" s="1">
        <v>1</v>
      </c>
      <c r="P185" s="5">
        <f t="shared" si="43"/>
        <v>170</v>
      </c>
      <c r="Q185" s="26">
        <f t="shared" si="44"/>
        <v>52</v>
      </c>
      <c r="R185" s="26">
        <f t="shared" ref="R185:R190" si="51">IF(Y185&gt;0,VLOOKUP(Y185,fase,8,0),0)</f>
        <v>76</v>
      </c>
      <c r="S185" s="26">
        <f t="shared" ref="S185:S190" si="52">IF(AC185&gt;0,VLOOKUP(AC185,fase,8,0),0)</f>
        <v>0</v>
      </c>
      <c r="T185" s="26">
        <f t="shared" si="47"/>
        <v>0</v>
      </c>
      <c r="U185" s="4">
        <v>52</v>
      </c>
      <c r="V185" s="4" t="str">
        <f t="shared" si="35"/>
        <v>apertura sepoltura per traslazione</v>
      </c>
      <c r="W185" s="4"/>
      <c r="X185" s="4">
        <v>0</v>
      </c>
      <c r="Y185" s="4">
        <v>76</v>
      </c>
      <c r="Z185" s="4" t="str">
        <f t="shared" ref="Z185:Z188" si="53">VLOOKUP(Y185,fase,2)</f>
        <v>partenza</v>
      </c>
      <c r="AA185" s="4" t="s">
        <v>87</v>
      </c>
      <c r="AB185" s="4">
        <v>0</v>
      </c>
      <c r="AC185" s="4"/>
      <c r="AD185" s="4"/>
      <c r="AE185" s="4"/>
      <c r="AF185" s="4"/>
      <c r="AG185" s="4"/>
      <c r="AH185" s="4"/>
      <c r="AI185" s="23" t="str">
        <f t="shared" si="21"/>
        <v>insert into tipopercorso (id,codice,descrizione) values (250,'250','apertura sepoltura per traslazione  poi partenza per sepoltura fuori comune');</v>
      </c>
      <c r="AJ185" s="35" t="str">
        <f t="shared" si="22"/>
        <v>insert into tipopercorsotipofase (id,idtipopercorso,idtipofase,obbligatorio,progressivo) values (250,250,170,'0',0);</v>
      </c>
      <c r="AK185" s="22" t="str">
        <f t="shared" si="23"/>
        <v>insert into tipopercorsotipofase (id,idtipopercorso,idtipofase,obbligatorio,progressivo) values (1250,250,52,'0',1);</v>
      </c>
      <c r="AL185" s="22" t="str">
        <f t="shared" si="24"/>
        <v>insert into tipopercorsotipofase (id,idtipopercorso,idtipofase,obbligatorio,progressivo) values (2250,250,76,'0',2);</v>
      </c>
      <c r="AM185" s="22" t="str">
        <f t="shared" si="25"/>
        <v/>
      </c>
      <c r="AN185" s="22" t="str">
        <f t="shared" si="26"/>
        <v/>
      </c>
      <c r="AO185" s="24" t="str">
        <f t="shared" si="27"/>
        <v>insert into tipopercorsocategorialettera (id,idtipopercorso,idcategorialetteraweb) values (350,250,10);</v>
      </c>
      <c r="AP185" s="24" t="str">
        <f t="shared" si="28"/>
        <v/>
      </c>
      <c r="AQ185" s="24" t="str">
        <f t="shared" si="29"/>
        <v/>
      </c>
    </row>
    <row r="186" spans="1:43" ht="9.75" customHeight="1" x14ac:dyDescent="0.25">
      <c r="A186" s="9">
        <v>170</v>
      </c>
      <c r="B186" s="10" t="str">
        <f t="shared" si="41"/>
        <v>/traslazione</v>
      </c>
      <c r="C186" s="10">
        <v>170</v>
      </c>
      <c r="D186" s="10" t="str">
        <f t="shared" si="42"/>
        <v>spostamento con destinazione finale fuori dai cimiteri di CITTA''</v>
      </c>
      <c r="E186" s="10"/>
      <c r="F186" s="2">
        <v>10</v>
      </c>
      <c r="G186" s="2" t="str">
        <f t="shared" si="38"/>
        <v>AT</v>
      </c>
      <c r="H186" s="2">
        <v>20</v>
      </c>
      <c r="I186" s="2" t="str">
        <f t="shared" si="39"/>
        <v>PM</v>
      </c>
      <c r="J186" s="2">
        <v>0</v>
      </c>
      <c r="K186" s="2" t="str">
        <f t="shared" si="40"/>
        <v>-</v>
      </c>
      <c r="L186" s="9" t="str">
        <f t="shared" si="50"/>
        <v>apertura sepoltura per traslazione  poi partenza per l''estero</v>
      </c>
      <c r="M186" s="1">
        <v>255</v>
      </c>
      <c r="N186" s="1" t="str">
        <f t="shared" si="20"/>
        <v>255</v>
      </c>
      <c r="O186" s="1">
        <v>1</v>
      </c>
      <c r="P186" s="5">
        <f t="shared" si="43"/>
        <v>170</v>
      </c>
      <c r="Q186" s="26">
        <f t="shared" si="44"/>
        <v>52</v>
      </c>
      <c r="R186" s="26">
        <f t="shared" si="51"/>
        <v>76</v>
      </c>
      <c r="S186" s="26">
        <f t="shared" si="52"/>
        <v>0</v>
      </c>
      <c r="T186" s="26">
        <f t="shared" si="47"/>
        <v>0</v>
      </c>
      <c r="U186" s="4">
        <v>52</v>
      </c>
      <c r="V186" s="4" t="str">
        <f t="shared" si="35"/>
        <v>apertura sepoltura per traslazione</v>
      </c>
      <c r="W186" s="4"/>
      <c r="X186" s="4">
        <v>0</v>
      </c>
      <c r="Y186" s="4">
        <v>76</v>
      </c>
      <c r="Z186" s="4" t="str">
        <f t="shared" si="53"/>
        <v>partenza</v>
      </c>
      <c r="AA186" s="4" t="s">
        <v>101</v>
      </c>
      <c r="AB186" s="4">
        <v>0</v>
      </c>
      <c r="AC186" s="4"/>
      <c r="AD186" s="4"/>
      <c r="AE186" s="4"/>
      <c r="AF186" s="4"/>
      <c r="AG186" s="4"/>
      <c r="AH186" s="4"/>
      <c r="AI186" s="23" t="str">
        <f t="shared" si="21"/>
        <v>insert into tipopercorso (id,codice,descrizione) values (255,'255','apertura sepoltura per traslazione  poi partenza per l''estero');</v>
      </c>
      <c r="AJ186" s="35" t="str">
        <f t="shared" si="22"/>
        <v>insert into tipopercorsotipofase (id,idtipopercorso,idtipofase,obbligatorio,progressivo) values (255,255,170,'0',0);</v>
      </c>
      <c r="AK186" s="22" t="str">
        <f t="shared" si="23"/>
        <v>insert into tipopercorsotipofase (id,idtipopercorso,idtipofase,obbligatorio,progressivo) values (1255,255,52,'0',1);</v>
      </c>
      <c r="AL186" s="22" t="str">
        <f t="shared" si="24"/>
        <v>insert into tipopercorsotipofase (id,idtipopercorso,idtipofase,obbligatorio,progressivo) values (2255,255,76,'0',2);</v>
      </c>
      <c r="AM186" s="22" t="str">
        <f t="shared" si="25"/>
        <v/>
      </c>
      <c r="AN186" s="22" t="str">
        <f t="shared" si="26"/>
        <v/>
      </c>
      <c r="AO186" s="24" t="str">
        <f t="shared" si="27"/>
        <v>insert into tipopercorsocategorialettera (id,idtipopercorso,idcategorialetteraweb) values (355,255,10);</v>
      </c>
      <c r="AP186" s="24" t="str">
        <f t="shared" si="28"/>
        <v>insert into tipopercorsocategorialettera (id,idtipopercorso,idcategorialetteraweb) values (1355,255,20);</v>
      </c>
      <c r="AQ186" s="24" t="str">
        <f t="shared" si="29"/>
        <v/>
      </c>
    </row>
    <row r="187" spans="1:43" ht="9.75" customHeight="1" x14ac:dyDescent="0.25">
      <c r="A187" s="9">
        <v>170</v>
      </c>
      <c r="B187" s="10" t="str">
        <f t="shared" si="41"/>
        <v/>
      </c>
      <c r="C187" s="10">
        <v>170</v>
      </c>
      <c r="D187" s="10" t="str">
        <f t="shared" si="42"/>
        <v>spostamento con destinazione finale fuori dai cimiteri di CITTA''</v>
      </c>
      <c r="E187" s="10"/>
      <c r="F187" s="2">
        <v>10</v>
      </c>
      <c r="G187" s="2" t="str">
        <f t="shared" ref="G187:G188" si="54">VLOOKUP(F187,categorialetteraweb,3,0)</f>
        <v>AT</v>
      </c>
      <c r="H187" s="2">
        <v>40</v>
      </c>
      <c r="I187" s="2" t="str">
        <f t="shared" ref="I187:I188" si="55">VLOOKUP(H187,categorialetteraweb,3,0)</f>
        <v>AA</v>
      </c>
      <c r="J187" s="2">
        <v>0</v>
      </c>
      <c r="K187" s="2" t="str">
        <f t="shared" ref="K187:K188" si="56">VLOOKUP(J187,categorialetteraweb,3,0)</f>
        <v>-</v>
      </c>
      <c r="L187" s="9" t="str">
        <f t="shared" si="50"/>
        <v xml:space="preserve">apertura sepoltura per traslazione ceneri poi affido </v>
      </c>
      <c r="M187" s="1">
        <v>260</v>
      </c>
      <c r="N187" s="1" t="str">
        <f t="shared" ref="N187:N188" si="57">TEXT(M187,"000")</f>
        <v>260</v>
      </c>
      <c r="O187" s="1">
        <v>1</v>
      </c>
      <c r="P187" s="5">
        <f t="shared" si="43"/>
        <v>170</v>
      </c>
      <c r="Q187" s="26">
        <f t="shared" ref="Q187:Q188" si="58">IF(U187&gt;0,VLOOKUP(U187,fase,8,0),0)</f>
        <v>52</v>
      </c>
      <c r="R187" s="26">
        <f t="shared" si="51"/>
        <v>78</v>
      </c>
      <c r="S187" s="26">
        <f t="shared" si="52"/>
        <v>0</v>
      </c>
      <c r="T187" s="26">
        <f t="shared" si="47"/>
        <v>0</v>
      </c>
      <c r="U187" s="4">
        <v>52</v>
      </c>
      <c r="V187" s="4" t="str">
        <f t="shared" ref="V187:V188" si="59">VLOOKUP(U187,fase,2)</f>
        <v>apertura sepoltura per traslazione</v>
      </c>
      <c r="W187" s="4" t="s">
        <v>149</v>
      </c>
      <c r="X187" s="4">
        <v>0</v>
      </c>
      <c r="Y187" s="4">
        <v>78</v>
      </c>
      <c r="Z187" s="4" t="str">
        <f t="shared" si="53"/>
        <v>affido</v>
      </c>
      <c r="AA187" s="4"/>
      <c r="AB187" s="4">
        <v>0</v>
      </c>
      <c r="AC187" s="4"/>
      <c r="AD187" s="4"/>
      <c r="AE187" s="4"/>
      <c r="AF187" s="4"/>
      <c r="AG187" s="4"/>
      <c r="AH187" s="4"/>
      <c r="AI187" s="23" t="str">
        <f t="shared" si="21"/>
        <v>insert into tipopercorso (id,codice,descrizione) values (260,'260','apertura sepoltura per traslazione ceneri poi affido ');</v>
      </c>
      <c r="AJ187" s="35" t="str">
        <f t="shared" si="22"/>
        <v>insert into tipopercorsotipofase (id,idtipopercorso,idtipofase,obbligatorio,progressivo) values (260,260,170,'0',0);</v>
      </c>
      <c r="AK187" s="22" t="str">
        <f t="shared" si="23"/>
        <v>insert into tipopercorsotipofase (id,idtipopercorso,idtipofase,obbligatorio,progressivo) values (1260,260,52,'0',1);</v>
      </c>
      <c r="AL187" s="22" t="str">
        <f t="shared" si="24"/>
        <v>insert into tipopercorsotipofase (id,idtipopercorso,idtipofase,obbligatorio,progressivo) values (2260,260,78,'0',2);</v>
      </c>
      <c r="AM187" s="22" t="str">
        <f t="shared" si="25"/>
        <v/>
      </c>
      <c r="AN187" s="22" t="str">
        <f t="shared" si="26"/>
        <v/>
      </c>
      <c r="AO187" s="24" t="str">
        <f t="shared" si="27"/>
        <v>insert into tipopercorsocategorialettera (id,idtipopercorso,idcategorialetteraweb) values (360,260,10);</v>
      </c>
      <c r="AP187" s="24" t="str">
        <f t="shared" si="28"/>
        <v>insert into tipopercorsocategorialettera (id,idtipopercorso,idcategorialetteraweb) values (1360,260,40);</v>
      </c>
      <c r="AQ187" s="24" t="str">
        <f t="shared" si="29"/>
        <v/>
      </c>
    </row>
    <row r="188" spans="1:43" ht="9.75" customHeight="1" x14ac:dyDescent="0.25">
      <c r="A188" s="9">
        <v>170</v>
      </c>
      <c r="B188" s="10" t="str">
        <f t="shared" si="41"/>
        <v/>
      </c>
      <c r="C188" s="10">
        <v>170</v>
      </c>
      <c r="D188" s="10" t="str">
        <f t="shared" si="42"/>
        <v>spostamento con destinazione finale fuori dai cimiteri di CITTA''</v>
      </c>
      <c r="E188" s="10"/>
      <c r="F188" s="2">
        <v>10</v>
      </c>
      <c r="G188" s="2" t="str">
        <f t="shared" si="54"/>
        <v>AT</v>
      </c>
      <c r="H188" s="2">
        <v>50</v>
      </c>
      <c r="I188" s="2" t="str">
        <f t="shared" si="55"/>
        <v>AD</v>
      </c>
      <c r="J188" s="2">
        <v>0</v>
      </c>
      <c r="K188" s="2" t="str">
        <f t="shared" si="56"/>
        <v>-</v>
      </c>
      <c r="L188" s="9" t="str">
        <f t="shared" si="50"/>
        <v>apertura sepoltura per traslazione ceneri poi dispersione fuori da cimitero com.le</v>
      </c>
      <c r="M188" s="1">
        <v>265</v>
      </c>
      <c r="N188" s="1" t="str">
        <f t="shared" si="57"/>
        <v>265</v>
      </c>
      <c r="O188" s="1">
        <v>1</v>
      </c>
      <c r="P188" s="5">
        <f t="shared" si="43"/>
        <v>170</v>
      </c>
      <c r="Q188" s="26">
        <f t="shared" si="58"/>
        <v>52</v>
      </c>
      <c r="R188" s="26">
        <f t="shared" si="51"/>
        <v>80</v>
      </c>
      <c r="S188" s="26">
        <f t="shared" si="52"/>
        <v>0</v>
      </c>
      <c r="T188" s="26">
        <f t="shared" si="47"/>
        <v>0</v>
      </c>
      <c r="U188" s="4">
        <v>52</v>
      </c>
      <c r="V188" s="4" t="str">
        <f t="shared" si="59"/>
        <v>apertura sepoltura per traslazione</v>
      </c>
      <c r="W188" s="4" t="s">
        <v>149</v>
      </c>
      <c r="X188" s="4">
        <v>0</v>
      </c>
      <c r="Y188" s="4">
        <v>80</v>
      </c>
      <c r="Z188" s="4" t="str">
        <f t="shared" si="53"/>
        <v>dispersione</v>
      </c>
      <c r="AA188" s="4" t="s">
        <v>146</v>
      </c>
      <c r="AB188" s="4">
        <v>0</v>
      </c>
      <c r="AC188" s="4"/>
      <c r="AD188" s="4"/>
      <c r="AE188" s="4"/>
      <c r="AF188" s="4"/>
      <c r="AG188" s="4"/>
      <c r="AH188" s="4"/>
      <c r="AI188" s="23" t="str">
        <f t="shared" si="21"/>
        <v>insert into tipopercorso (id,codice,descrizione) values (265,'265','apertura sepoltura per traslazione ceneri poi dispersione fuori da cimitero com.le');</v>
      </c>
      <c r="AJ188" s="35" t="str">
        <f t="shared" si="22"/>
        <v>insert into tipopercorsotipofase (id,idtipopercorso,idtipofase,obbligatorio,progressivo) values (265,265,170,'0',0);</v>
      </c>
      <c r="AK188" s="22" t="str">
        <f t="shared" si="23"/>
        <v>insert into tipopercorsotipofase (id,idtipopercorso,idtipofase,obbligatorio,progressivo) values (1265,265,52,'0',1);</v>
      </c>
      <c r="AL188" s="22" t="str">
        <f t="shared" si="24"/>
        <v>insert into tipopercorsotipofase (id,idtipopercorso,idtipofase,obbligatorio,progressivo) values (2265,265,80,'0',2);</v>
      </c>
      <c r="AM188" s="22" t="str">
        <f t="shared" si="25"/>
        <v/>
      </c>
      <c r="AN188" s="22" t="str">
        <f t="shared" si="26"/>
        <v/>
      </c>
      <c r="AO188" s="24" t="str">
        <f t="shared" si="27"/>
        <v>insert into tipopercorsocategorialettera (id,idtipopercorso,idcategorialetteraweb) values (365,265,10);</v>
      </c>
      <c r="AP188" s="24" t="str">
        <f t="shared" si="28"/>
        <v>insert into tipopercorsocategorialettera (id,idtipopercorso,idcategorialetteraweb) values (1365,265,50);</v>
      </c>
      <c r="AQ188" s="24" t="str">
        <f t="shared" si="29"/>
        <v/>
      </c>
    </row>
    <row r="189" spans="1:43" ht="9.75" customHeight="1" x14ac:dyDescent="0.25">
      <c r="A189" s="9">
        <v>170</v>
      </c>
      <c r="B189" s="10" t="str">
        <f t="shared" si="41"/>
        <v/>
      </c>
      <c r="C189" s="10">
        <v>170</v>
      </c>
      <c r="D189" s="10" t="str">
        <f t="shared" si="42"/>
        <v>spostamento con destinazione finale fuori dai cimiteri di CITTA''</v>
      </c>
      <c r="E189" s="10"/>
      <c r="F189" s="2">
        <v>10</v>
      </c>
      <c r="G189" s="2" t="str">
        <f t="shared" si="38"/>
        <v>AT</v>
      </c>
      <c r="H189" s="2">
        <v>0</v>
      </c>
      <c r="I189" s="2" t="str">
        <f t="shared" si="39"/>
        <v>-</v>
      </c>
      <c r="J189" s="2">
        <v>0</v>
      </c>
      <c r="K189" s="2" t="str">
        <f t="shared" si="40"/>
        <v>-</v>
      </c>
      <c r="L189" s="9" t="str">
        <f t="shared" si="50"/>
        <v>estumulazione  poi collocazione in camera mortuaria e partenza per sepoltura fuori comune</v>
      </c>
      <c r="M189" s="1">
        <v>270</v>
      </c>
      <c r="N189" s="1" t="str">
        <f t="shared" si="20"/>
        <v>270</v>
      </c>
      <c r="O189" s="1">
        <v>1</v>
      </c>
      <c r="P189" s="5">
        <f t="shared" si="43"/>
        <v>170</v>
      </c>
      <c r="Q189" s="26">
        <f t="shared" si="44"/>
        <v>50</v>
      </c>
      <c r="R189" s="26">
        <f t="shared" si="51"/>
        <v>74</v>
      </c>
      <c r="S189" s="26">
        <f t="shared" si="52"/>
        <v>76</v>
      </c>
      <c r="T189" s="26">
        <f t="shared" si="47"/>
        <v>0</v>
      </c>
      <c r="U189" s="4">
        <v>50</v>
      </c>
      <c r="V189" s="4" t="str">
        <f t="shared" si="35"/>
        <v>estumulazione</v>
      </c>
      <c r="W189" s="4"/>
      <c r="X189" s="4">
        <v>0</v>
      </c>
      <c r="Y189" s="4">
        <v>74</v>
      </c>
      <c r="Z189" s="4" t="str">
        <f t="shared" ref="Z189:Z201" si="60">VLOOKUP(Y189,fase,2)</f>
        <v>collocazione</v>
      </c>
      <c r="AA189" s="4" t="s">
        <v>145</v>
      </c>
      <c r="AB189" s="4">
        <v>0</v>
      </c>
      <c r="AC189" s="4">
        <v>76</v>
      </c>
      <c r="AD189" s="4" t="str">
        <f t="shared" ref="AD189:AD200" si="61">VLOOKUP(AC189,fase,2)</f>
        <v>partenza</v>
      </c>
      <c r="AE189" s="4" t="s">
        <v>87</v>
      </c>
      <c r="AF189" s="4"/>
      <c r="AG189" s="4"/>
      <c r="AH189" s="4"/>
      <c r="AI189" s="23" t="str">
        <f t="shared" si="21"/>
        <v>insert into tipopercorso (id,codice,descrizione) values (270,'270','estumulazione  poi collocazione in camera mortuaria e partenza per sepoltura fuori comune');</v>
      </c>
      <c r="AJ189" s="35" t="str">
        <f t="shared" si="22"/>
        <v>insert into tipopercorsotipofase (id,idtipopercorso,idtipofase,obbligatorio,progressivo) values (270,270,170,'0',0);</v>
      </c>
      <c r="AK189" s="22" t="str">
        <f t="shared" si="23"/>
        <v>insert into tipopercorsotipofase (id,idtipopercorso,idtipofase,obbligatorio,progressivo) values (1270,270,50,'0',1);</v>
      </c>
      <c r="AL189" s="22" t="str">
        <f t="shared" si="24"/>
        <v>insert into tipopercorsotipofase (id,idtipopercorso,idtipofase,obbligatorio,progressivo) values (2270,270,74,'0',2);</v>
      </c>
      <c r="AM189" s="22" t="str">
        <f t="shared" si="25"/>
        <v>insert into tipopercorsotipofase (id,idtipopercorso,idtipofase,obbligatorio,progressivo) values (3270,270,76,'0',3);</v>
      </c>
      <c r="AN189" s="22" t="str">
        <f t="shared" si="26"/>
        <v/>
      </c>
      <c r="AO189" s="24" t="str">
        <f t="shared" si="27"/>
        <v>insert into tipopercorsocategorialettera (id,idtipopercorso,idcategorialetteraweb) values (370,270,10);</v>
      </c>
      <c r="AP189" s="24" t="str">
        <f t="shared" si="28"/>
        <v/>
      </c>
      <c r="AQ189" s="24" t="str">
        <f t="shared" si="29"/>
        <v/>
      </c>
    </row>
    <row r="190" spans="1:43" ht="9.75" customHeight="1" x14ac:dyDescent="0.25">
      <c r="A190" s="9">
        <v>170</v>
      </c>
      <c r="B190" s="10" t="str">
        <f t="shared" si="41"/>
        <v/>
      </c>
      <c r="C190" s="10">
        <v>170</v>
      </c>
      <c r="D190" s="10" t="str">
        <f t="shared" si="42"/>
        <v>spostamento con destinazione finale fuori dai cimiteri di CITTA''</v>
      </c>
      <c r="E190" s="10"/>
      <c r="F190" s="2">
        <v>10</v>
      </c>
      <c r="G190" s="2" t="str">
        <f t="shared" si="38"/>
        <v>AT</v>
      </c>
      <c r="H190" s="2">
        <v>20</v>
      </c>
      <c r="I190" s="2" t="str">
        <f t="shared" si="39"/>
        <v>PM</v>
      </c>
      <c r="J190" s="2">
        <v>0</v>
      </c>
      <c r="K190" s="2" t="str">
        <f t="shared" si="40"/>
        <v>-</v>
      </c>
      <c r="L190" s="9" t="str">
        <f t="shared" si="50"/>
        <v>estumulazione  poi collocazione in camera mortuaria e partenza per l''estero</v>
      </c>
      <c r="M190" s="1">
        <v>275</v>
      </c>
      <c r="N190" s="1" t="str">
        <f t="shared" si="20"/>
        <v>275</v>
      </c>
      <c r="O190" s="1">
        <v>1</v>
      </c>
      <c r="P190" s="5">
        <f t="shared" si="43"/>
        <v>170</v>
      </c>
      <c r="Q190" s="26">
        <f t="shared" si="44"/>
        <v>50</v>
      </c>
      <c r="R190" s="26">
        <f t="shared" si="51"/>
        <v>74</v>
      </c>
      <c r="S190" s="26">
        <f t="shared" si="52"/>
        <v>76</v>
      </c>
      <c r="T190" s="26">
        <f t="shared" si="47"/>
        <v>0</v>
      </c>
      <c r="U190" s="4">
        <v>50</v>
      </c>
      <c r="V190" s="4" t="str">
        <f t="shared" si="35"/>
        <v>estumulazione</v>
      </c>
      <c r="W190" s="4"/>
      <c r="X190" s="4">
        <v>0</v>
      </c>
      <c r="Y190" s="4">
        <v>74</v>
      </c>
      <c r="Z190" s="4" t="str">
        <f t="shared" si="60"/>
        <v>collocazione</v>
      </c>
      <c r="AA190" s="4" t="s">
        <v>145</v>
      </c>
      <c r="AB190" s="4">
        <v>0</v>
      </c>
      <c r="AC190" s="4">
        <v>76</v>
      </c>
      <c r="AD190" s="4" t="str">
        <f t="shared" si="61"/>
        <v>partenza</v>
      </c>
      <c r="AE190" s="4" t="s">
        <v>101</v>
      </c>
      <c r="AF190" s="4"/>
      <c r="AG190" s="4"/>
      <c r="AH190" s="4"/>
      <c r="AI190" s="23" t="str">
        <f t="shared" si="21"/>
        <v>insert into tipopercorso (id,codice,descrizione) values (275,'275','estumulazione  poi collocazione in camera mortuaria e partenza per l''estero');</v>
      </c>
      <c r="AJ190" s="35" t="str">
        <f t="shared" si="22"/>
        <v>insert into tipopercorsotipofase (id,idtipopercorso,idtipofase,obbligatorio,progressivo) values (275,275,170,'0',0);</v>
      </c>
      <c r="AK190" s="22" t="str">
        <f t="shared" si="23"/>
        <v>insert into tipopercorsotipofase (id,idtipopercorso,idtipofase,obbligatorio,progressivo) values (1275,275,50,'0',1);</v>
      </c>
      <c r="AL190" s="22" t="str">
        <f t="shared" si="24"/>
        <v>insert into tipopercorsotipofase (id,idtipopercorso,idtipofase,obbligatorio,progressivo) values (2275,275,74,'0',2);</v>
      </c>
      <c r="AM190" s="22" t="str">
        <f t="shared" si="25"/>
        <v>insert into tipopercorsotipofase (id,idtipopercorso,idtipofase,obbligatorio,progressivo) values (3275,275,76,'0',3);</v>
      </c>
      <c r="AN190" s="22" t="str">
        <f t="shared" si="26"/>
        <v/>
      </c>
      <c r="AO190" s="24" t="str">
        <f t="shared" si="27"/>
        <v>insert into tipopercorsocategorialettera (id,idtipopercorso,idcategorialetteraweb) values (375,275,10);</v>
      </c>
      <c r="AP190" s="24" t="str">
        <f t="shared" si="28"/>
        <v>insert into tipopercorsocategorialettera (id,idtipopercorso,idcategorialetteraweb) values (1375,275,20);</v>
      </c>
      <c r="AQ190" s="24" t="str">
        <f t="shared" si="29"/>
        <v/>
      </c>
    </row>
    <row r="191" spans="1:43" ht="9.75" customHeight="1" x14ac:dyDescent="0.25">
      <c r="A191" s="9">
        <v>170</v>
      </c>
      <c r="B191" s="10" t="str">
        <f t="shared" si="41"/>
        <v/>
      </c>
      <c r="C191" s="10">
        <v>170</v>
      </c>
      <c r="D191" s="10" t="str">
        <f t="shared" ref="D191:D200" si="62">VLOOKUP(C191,fase,2,0)</f>
        <v>spostamento con destinazione finale fuori dai cimiteri di CITTA''</v>
      </c>
      <c r="E191" s="10"/>
      <c r="F191" s="2">
        <v>10</v>
      </c>
      <c r="G191" s="2" t="str">
        <f t="shared" ref="G191:G197" si="63">VLOOKUP(F191,categorialetteraweb,3,0)</f>
        <v>AT</v>
      </c>
      <c r="H191" s="2">
        <v>30</v>
      </c>
      <c r="I191" s="2" t="str">
        <f t="shared" ref="I191:I197" si="64">VLOOKUP(H191,categorialetteraweb,3,0)</f>
        <v>AC</v>
      </c>
      <c r="J191" s="2">
        <v>0</v>
      </c>
      <c r="K191" s="2" t="str">
        <f t="shared" ref="K191:K201" si="65">VLOOKUP(J191,categorialetteraweb,3,0)</f>
        <v>-</v>
      </c>
      <c r="L191" s="9" t="str">
        <f>IF(AG191&lt;&gt;"",CONCATENATE(V191," ",W191," poi ",Z191," ",AA191,", quindi ",AD191," ",AE191," e ",AG191," ",AH191),IF(AD191&lt;&gt;"",CONCATENATE(V191," ",W191," poi ",Z191," ",AA191," e ",AD191," ",AE191),IF(Z191&lt;&gt;"",CONCATENATE(V191," ",W191," poi ",Z191," ",AA191),CONCATENATE(V191," ",W191))))</f>
        <v>estumulazione  poi collocazione in camera mortuaria, quindi cremazione  e partenza per tumulazione ceneri fuori comune</v>
      </c>
      <c r="M191" s="1">
        <v>280</v>
      </c>
      <c r="N191" s="1" t="str">
        <f t="shared" ref="N191" si="66">TEXT(M191,"000")</f>
        <v>280</v>
      </c>
      <c r="O191" s="1">
        <v>1</v>
      </c>
      <c r="P191" s="5">
        <f t="shared" ref="P191:P197" si="67">VLOOKUP($C191,fase,8,0)</f>
        <v>170</v>
      </c>
      <c r="Q191" s="26">
        <f t="shared" ref="Q191" si="68">IF(U191&gt;0,VLOOKUP(U191,fase,8,0),0)</f>
        <v>50</v>
      </c>
      <c r="R191" s="26">
        <f t="shared" ref="R191" si="69">IF(Y191&gt;0,VLOOKUP(Y191,fase,8,0),0)</f>
        <v>74</v>
      </c>
      <c r="S191" s="26">
        <f t="shared" ref="S191" si="70">IF(AC191&gt;0,VLOOKUP(AC191,fase,8,0),0)</f>
        <v>66</v>
      </c>
      <c r="T191" s="26">
        <f t="shared" si="47"/>
        <v>76</v>
      </c>
      <c r="U191" s="4">
        <v>50</v>
      </c>
      <c r="V191" s="4" t="str">
        <f t="shared" ref="V191" si="71">VLOOKUP(U191,fase,2)</f>
        <v>estumulazione</v>
      </c>
      <c r="W191" s="4"/>
      <c r="X191" s="4">
        <v>0</v>
      </c>
      <c r="Y191" s="4">
        <v>74</v>
      </c>
      <c r="Z191" s="4" t="str">
        <f t="shared" si="60"/>
        <v>collocazione</v>
      </c>
      <c r="AA191" s="4" t="s">
        <v>145</v>
      </c>
      <c r="AB191" s="4">
        <v>0</v>
      </c>
      <c r="AC191" s="4">
        <v>66</v>
      </c>
      <c r="AD191" s="4" t="str">
        <f t="shared" si="61"/>
        <v>cremazione</v>
      </c>
      <c r="AE191" s="4"/>
      <c r="AF191" s="4">
        <v>76</v>
      </c>
      <c r="AG191" s="4" t="str">
        <f t="shared" ref="AG191" si="72">VLOOKUP(AF191,fase,2)</f>
        <v>partenza</v>
      </c>
      <c r="AH191" s="4" t="s">
        <v>150</v>
      </c>
      <c r="AI191" s="23" t="str">
        <f t="shared" si="21"/>
        <v>insert into tipopercorso (id,codice,descrizione) values (280,'280','estumulazione  poi collocazione in camera mortuaria, quindi cremazione  e partenza per tumulazione ceneri fuori comune');</v>
      </c>
      <c r="AJ191" s="35" t="str">
        <f t="shared" si="22"/>
        <v>insert into tipopercorsotipofase (id,idtipopercorso,idtipofase,obbligatorio,progressivo) values (280,280,170,'0',0);</v>
      </c>
      <c r="AK191" s="22" t="str">
        <f t="shared" si="23"/>
        <v>insert into tipopercorsotipofase (id,idtipopercorso,idtipofase,obbligatorio,progressivo) values (1280,280,50,'0',1);</v>
      </c>
      <c r="AL191" s="22" t="str">
        <f t="shared" si="24"/>
        <v>insert into tipopercorsotipofase (id,idtipopercorso,idtipofase,obbligatorio,progressivo) values (2280,280,74,'0',2);</v>
      </c>
      <c r="AM191" s="22" t="str">
        <f t="shared" si="25"/>
        <v>insert into tipopercorsotipofase (id,idtipopercorso,idtipofase,obbligatorio,progressivo) values (3280,280,66,'0',3);</v>
      </c>
      <c r="AN191" s="22" t="str">
        <f t="shared" si="26"/>
        <v>insert into tipopercorsotipofase (id,idtipopercorso,idtipofase,obbligatorio,progressivo) values (4280,280,76,'0',4);</v>
      </c>
      <c r="AO191" s="24" t="str">
        <f t="shared" si="27"/>
        <v>insert into tipopercorsocategorialettera (id,idtipopercorso,idcategorialetteraweb) values (380,280,10);</v>
      </c>
      <c r="AP191" s="24" t="str">
        <f t="shared" si="28"/>
        <v>insert into tipopercorsocategorialettera (id,idtipopercorso,idcategorialetteraweb) values (1380,280,30);</v>
      </c>
      <c r="AQ191" s="24" t="str">
        <f t="shared" si="29"/>
        <v/>
      </c>
    </row>
    <row r="192" spans="1:43" ht="9.75" customHeight="1" x14ac:dyDescent="0.25">
      <c r="A192" s="9">
        <v>170</v>
      </c>
      <c r="B192" s="10" t="str">
        <f t="shared" si="41"/>
        <v/>
      </c>
      <c r="C192" s="10">
        <v>170</v>
      </c>
      <c r="D192" s="10" t="str">
        <f t="shared" si="62"/>
        <v>spostamento con destinazione finale fuori dai cimiteri di CITTA''</v>
      </c>
      <c r="E192" s="10"/>
      <c r="F192" s="2">
        <v>10</v>
      </c>
      <c r="G192" s="2" t="str">
        <f t="shared" si="63"/>
        <v>AT</v>
      </c>
      <c r="H192" s="2">
        <v>30</v>
      </c>
      <c r="I192" s="2" t="str">
        <f t="shared" si="64"/>
        <v>AC</v>
      </c>
      <c r="J192" s="2">
        <v>20</v>
      </c>
      <c r="K192" s="2" t="str">
        <f t="shared" si="65"/>
        <v>PM</v>
      </c>
      <c r="L192" s="9" t="str">
        <f t="shared" ref="L192:L194" si="73">IF(AG192&lt;&gt;"",CONCATENATE(V192," ",W192," poi ",Z192," ",AA192,", quindi ",AD192," ",AE192," e ",AG192," ",AH192),IF(AD192&lt;&gt;"",CONCATENATE(V192," ",W192," poi ",Z192," ",AA192," e ",AD192," ",AE192),IF(Z192&lt;&gt;"",CONCATENATE(V192," ",W192," poi ",Z192," ",AA192),CONCATENATE(V192," ",W192))))</f>
        <v>estumulazione  poi collocazione in camera mortuaria, quindi cremazione  e partenza ceneri per l''estero</v>
      </c>
      <c r="M192" s="1">
        <v>285</v>
      </c>
      <c r="N192" s="1" t="str">
        <f t="shared" ref="N192:N197" si="74">TEXT(M192,"000")</f>
        <v>285</v>
      </c>
      <c r="O192" s="1">
        <v>1</v>
      </c>
      <c r="P192" s="5">
        <f t="shared" si="67"/>
        <v>170</v>
      </c>
      <c r="Q192" s="26">
        <f t="shared" ref="Q192:Q197" si="75">IF(U192&gt;0,VLOOKUP(U192,fase,8,0),0)</f>
        <v>50</v>
      </c>
      <c r="R192" s="26">
        <f t="shared" ref="R192:R197" si="76">IF(Y192&gt;0,VLOOKUP(Y192,fase,8,0),0)</f>
        <v>74</v>
      </c>
      <c r="S192" s="26">
        <f t="shared" ref="S192:S197" si="77">IF(AC192&gt;0,VLOOKUP(AC192,fase,8,0),0)</f>
        <v>66</v>
      </c>
      <c r="T192" s="26">
        <f t="shared" si="47"/>
        <v>76</v>
      </c>
      <c r="U192" s="4">
        <v>50</v>
      </c>
      <c r="V192" s="4" t="str">
        <f t="shared" ref="V192:V197" si="78">VLOOKUP(U192,fase,2)</f>
        <v>estumulazione</v>
      </c>
      <c r="W192" s="4"/>
      <c r="X192" s="4">
        <v>0</v>
      </c>
      <c r="Y192" s="4">
        <v>74</v>
      </c>
      <c r="Z192" s="4" t="str">
        <f t="shared" si="60"/>
        <v>collocazione</v>
      </c>
      <c r="AA192" s="4" t="s">
        <v>145</v>
      </c>
      <c r="AB192" s="4">
        <v>0</v>
      </c>
      <c r="AC192" s="4">
        <v>66</v>
      </c>
      <c r="AD192" s="4" t="str">
        <f t="shared" si="61"/>
        <v>cremazione</v>
      </c>
      <c r="AE192" s="4"/>
      <c r="AF192" s="4">
        <v>76</v>
      </c>
      <c r="AG192" s="4" t="str">
        <f>VLOOKUP(AF192,fase,2)</f>
        <v>partenza</v>
      </c>
      <c r="AH192" s="4" t="s">
        <v>151</v>
      </c>
      <c r="AI192" s="23" t="str">
        <f t="shared" si="21"/>
        <v>insert into tipopercorso (id,codice,descrizione) values (285,'285','estumulazione  poi collocazione in camera mortuaria, quindi cremazione  e partenza ceneri per l''estero');</v>
      </c>
      <c r="AJ192" s="35" t="str">
        <f t="shared" si="22"/>
        <v>insert into tipopercorsotipofase (id,idtipopercorso,idtipofase,obbligatorio,progressivo) values (285,285,170,'0',0);</v>
      </c>
      <c r="AK192" s="22" t="str">
        <f t="shared" si="23"/>
        <v>insert into tipopercorsotipofase (id,idtipopercorso,idtipofase,obbligatorio,progressivo) values (1285,285,50,'0',1);</v>
      </c>
      <c r="AL192" s="22" t="str">
        <f t="shared" si="24"/>
        <v>insert into tipopercorsotipofase (id,idtipopercorso,idtipofase,obbligatorio,progressivo) values (2285,285,74,'0',2);</v>
      </c>
      <c r="AM192" s="22" t="str">
        <f t="shared" si="25"/>
        <v>insert into tipopercorsotipofase (id,idtipopercorso,idtipofase,obbligatorio,progressivo) values (3285,285,66,'0',3);</v>
      </c>
      <c r="AN192" s="22" t="str">
        <f t="shared" si="26"/>
        <v>insert into tipopercorsotipofase (id,idtipopercorso,idtipofase,obbligatorio,progressivo) values (4285,285,76,'0',4);</v>
      </c>
      <c r="AO192" s="24" t="str">
        <f t="shared" si="27"/>
        <v>insert into tipopercorsocategorialettera (id,idtipopercorso,idcategorialetteraweb) values (385,285,10);</v>
      </c>
      <c r="AP192" s="24" t="str">
        <f t="shared" si="28"/>
        <v>insert into tipopercorsocategorialettera (id,idtipopercorso,idcategorialetteraweb) values (1385,285,30);</v>
      </c>
      <c r="AQ192" s="24" t="str">
        <f t="shared" si="29"/>
        <v>insert into tipopercorsocategorialettera (id,idtipopercorso,idcategorialetteraweb) values (2385,285,20);</v>
      </c>
    </row>
    <row r="193" spans="1:43" ht="9.75" customHeight="1" x14ac:dyDescent="0.25">
      <c r="A193" s="9">
        <v>170</v>
      </c>
      <c r="B193" s="10" t="str">
        <f t="shared" si="41"/>
        <v/>
      </c>
      <c r="C193" s="10">
        <v>170</v>
      </c>
      <c r="D193" s="10" t="str">
        <f t="shared" si="62"/>
        <v>spostamento con destinazione finale fuori dai cimiteri di CITTA''</v>
      </c>
      <c r="E193" s="10"/>
      <c r="F193" s="2">
        <v>10</v>
      </c>
      <c r="G193" s="2" t="str">
        <f t="shared" si="63"/>
        <v>AT</v>
      </c>
      <c r="H193" s="2">
        <v>30</v>
      </c>
      <c r="I193" s="2" t="str">
        <f t="shared" si="64"/>
        <v>AC</v>
      </c>
      <c r="J193" s="2">
        <v>40</v>
      </c>
      <c r="K193" s="2" t="str">
        <f t="shared" si="65"/>
        <v>AA</v>
      </c>
      <c r="L193" s="9" t="str">
        <f t="shared" si="73"/>
        <v xml:space="preserve">estumulazione  poi collocazione in camera mortuaria, quindi cremazione  e affido </v>
      </c>
      <c r="M193" s="1">
        <v>290</v>
      </c>
      <c r="N193" s="1" t="str">
        <f t="shared" si="74"/>
        <v>290</v>
      </c>
      <c r="O193" s="1">
        <v>1</v>
      </c>
      <c r="P193" s="5">
        <f t="shared" si="67"/>
        <v>170</v>
      </c>
      <c r="Q193" s="26">
        <f t="shared" si="75"/>
        <v>50</v>
      </c>
      <c r="R193" s="26">
        <f t="shared" si="76"/>
        <v>74</v>
      </c>
      <c r="S193" s="26">
        <f t="shared" si="77"/>
        <v>66</v>
      </c>
      <c r="T193" s="26">
        <f t="shared" si="47"/>
        <v>78</v>
      </c>
      <c r="U193" s="4">
        <v>50</v>
      </c>
      <c r="V193" s="4" t="str">
        <f t="shared" si="78"/>
        <v>estumulazione</v>
      </c>
      <c r="W193" s="4"/>
      <c r="X193" s="4">
        <v>0</v>
      </c>
      <c r="Y193" s="4">
        <v>74</v>
      </c>
      <c r="Z193" s="4" t="str">
        <f t="shared" si="60"/>
        <v>collocazione</v>
      </c>
      <c r="AA193" s="4" t="s">
        <v>145</v>
      </c>
      <c r="AB193" s="4">
        <v>0</v>
      </c>
      <c r="AC193" s="4">
        <v>66</v>
      </c>
      <c r="AD193" s="4" t="str">
        <f t="shared" si="61"/>
        <v>cremazione</v>
      </c>
      <c r="AE193" s="4"/>
      <c r="AF193" s="4">
        <v>78</v>
      </c>
      <c r="AG193" s="4" t="str">
        <f>VLOOKUP(AF193,fase,2)</f>
        <v>affido</v>
      </c>
      <c r="AH193" s="4"/>
      <c r="AI193" s="23" t="str">
        <f t="shared" si="21"/>
        <v>insert into tipopercorso (id,codice,descrizione) values (290,'290','estumulazione  poi collocazione in camera mortuaria, quindi cremazione  e affido ');</v>
      </c>
      <c r="AJ193" s="35" t="str">
        <f t="shared" si="22"/>
        <v>insert into tipopercorsotipofase (id,idtipopercorso,idtipofase,obbligatorio,progressivo) values (290,290,170,'0',0);</v>
      </c>
      <c r="AK193" s="22" t="str">
        <f t="shared" si="23"/>
        <v>insert into tipopercorsotipofase (id,idtipopercorso,idtipofase,obbligatorio,progressivo) values (1290,290,50,'0',1);</v>
      </c>
      <c r="AL193" s="22" t="str">
        <f t="shared" si="24"/>
        <v>insert into tipopercorsotipofase (id,idtipopercorso,idtipofase,obbligatorio,progressivo) values (2290,290,74,'0',2);</v>
      </c>
      <c r="AM193" s="22" t="str">
        <f t="shared" si="25"/>
        <v>insert into tipopercorsotipofase (id,idtipopercorso,idtipofase,obbligatorio,progressivo) values (3290,290,66,'0',3);</v>
      </c>
      <c r="AN193" s="22" t="str">
        <f t="shared" si="26"/>
        <v>insert into tipopercorsotipofase (id,idtipopercorso,idtipofase,obbligatorio,progressivo) values (4290,290,78,'0',4);</v>
      </c>
      <c r="AO193" s="24" t="str">
        <f t="shared" si="27"/>
        <v>insert into tipopercorsocategorialettera (id,idtipopercorso,idcategorialetteraweb) values (390,290,10);</v>
      </c>
      <c r="AP193" s="24" t="str">
        <f t="shared" si="28"/>
        <v>insert into tipopercorsocategorialettera (id,idtipopercorso,idcategorialetteraweb) values (1390,290,30);</v>
      </c>
      <c r="AQ193" s="24" t="str">
        <f t="shared" si="29"/>
        <v>insert into tipopercorsocategorialettera (id,idtipopercorso,idcategorialetteraweb) values (2390,290,40);</v>
      </c>
    </row>
    <row r="194" spans="1:43" ht="9.75" customHeight="1" x14ac:dyDescent="0.25">
      <c r="A194" s="9">
        <v>170</v>
      </c>
      <c r="B194" s="10" t="str">
        <f t="shared" si="41"/>
        <v/>
      </c>
      <c r="C194" s="10">
        <v>170</v>
      </c>
      <c r="D194" s="10" t="str">
        <f t="shared" si="62"/>
        <v>spostamento con destinazione finale fuori dai cimiteri di CITTA''</v>
      </c>
      <c r="E194" s="10"/>
      <c r="F194" s="2">
        <v>10</v>
      </c>
      <c r="G194" s="2" t="str">
        <f t="shared" si="63"/>
        <v>AT</v>
      </c>
      <c r="H194" s="2">
        <v>30</v>
      </c>
      <c r="I194" s="2" t="str">
        <f t="shared" si="64"/>
        <v>AC</v>
      </c>
      <c r="J194" s="2">
        <v>50</v>
      </c>
      <c r="K194" s="2" t="str">
        <f t="shared" si="65"/>
        <v>AD</v>
      </c>
      <c r="L194" s="9" t="str">
        <f t="shared" si="73"/>
        <v xml:space="preserve">estumulazione  poi collocazione in camera mortuaria, quindi cremazione  e dispersione </v>
      </c>
      <c r="M194" s="1">
        <v>295</v>
      </c>
      <c r="N194" s="1" t="str">
        <f t="shared" si="74"/>
        <v>295</v>
      </c>
      <c r="O194" s="1">
        <v>1</v>
      </c>
      <c r="P194" s="5">
        <f t="shared" si="67"/>
        <v>170</v>
      </c>
      <c r="Q194" s="26">
        <f t="shared" si="75"/>
        <v>50</v>
      </c>
      <c r="R194" s="26">
        <f t="shared" si="76"/>
        <v>74</v>
      </c>
      <c r="S194" s="26">
        <f t="shared" si="77"/>
        <v>66</v>
      </c>
      <c r="T194" s="26">
        <f t="shared" si="47"/>
        <v>80</v>
      </c>
      <c r="U194" s="4">
        <v>50</v>
      </c>
      <c r="V194" s="4" t="str">
        <f t="shared" si="78"/>
        <v>estumulazione</v>
      </c>
      <c r="W194" s="4"/>
      <c r="X194" s="4">
        <v>0</v>
      </c>
      <c r="Y194" s="4">
        <v>74</v>
      </c>
      <c r="Z194" s="4" t="str">
        <f t="shared" si="60"/>
        <v>collocazione</v>
      </c>
      <c r="AA194" s="4" t="s">
        <v>145</v>
      </c>
      <c r="AB194" s="4">
        <v>0</v>
      </c>
      <c r="AC194" s="4">
        <v>66</v>
      </c>
      <c r="AD194" s="4" t="str">
        <f t="shared" si="61"/>
        <v>cremazione</v>
      </c>
      <c r="AE194" s="4"/>
      <c r="AF194" s="4">
        <v>80</v>
      </c>
      <c r="AG194" s="4" t="str">
        <f>VLOOKUP(AF194,fase,2)</f>
        <v>dispersione</v>
      </c>
      <c r="AH194" s="4"/>
      <c r="AI194" s="23" t="str">
        <f t="shared" si="21"/>
        <v>insert into tipopercorso (id,codice,descrizione) values (295,'295','estumulazione  poi collocazione in camera mortuaria, quindi cremazione  e dispersione ');</v>
      </c>
      <c r="AJ194" s="35" t="str">
        <f t="shared" si="22"/>
        <v>insert into tipopercorsotipofase (id,idtipopercorso,idtipofase,obbligatorio,progressivo) values (295,295,170,'0',0);</v>
      </c>
      <c r="AK194" s="22" t="str">
        <f t="shared" si="23"/>
        <v>insert into tipopercorsotipofase (id,idtipopercorso,idtipofase,obbligatorio,progressivo) values (1295,295,50,'0',1);</v>
      </c>
      <c r="AL194" s="22" t="str">
        <f t="shared" si="24"/>
        <v>insert into tipopercorsotipofase (id,idtipopercorso,idtipofase,obbligatorio,progressivo) values (2295,295,74,'0',2);</v>
      </c>
      <c r="AM194" s="22" t="str">
        <f t="shared" si="25"/>
        <v>insert into tipopercorsotipofase (id,idtipopercorso,idtipofase,obbligatorio,progressivo) values (3295,295,66,'0',3);</v>
      </c>
      <c r="AN194" s="22" t="str">
        <f t="shared" si="26"/>
        <v>insert into tipopercorsotipofase (id,idtipopercorso,idtipofase,obbligatorio,progressivo) values (4295,295,80,'0',4);</v>
      </c>
      <c r="AO194" s="24" t="str">
        <f t="shared" si="27"/>
        <v>insert into tipopercorsocategorialettera (id,idtipopercorso,idcategorialetteraweb) values (395,295,10);</v>
      </c>
      <c r="AP194" s="24" t="str">
        <f t="shared" si="28"/>
        <v>insert into tipopercorsocategorialettera (id,idtipopercorso,idcategorialetteraweb) values (1395,295,30);</v>
      </c>
      <c r="AQ194" s="24" t="str">
        <f t="shared" si="29"/>
        <v>insert into tipopercorsocategorialettera (id,idtipopercorso,idcategorialetteraweb) values (2395,295,50);</v>
      </c>
    </row>
    <row r="195" spans="1:43" ht="9.75" customHeight="1" x14ac:dyDescent="0.25">
      <c r="A195" s="9">
        <v>170</v>
      </c>
      <c r="B195" s="10" t="str">
        <f t="shared" si="41"/>
        <v/>
      </c>
      <c r="C195" s="10">
        <v>170</v>
      </c>
      <c r="D195" s="10" t="str">
        <f t="shared" si="62"/>
        <v>spostamento con destinazione finale fuori dai cimiteri di CITTA''</v>
      </c>
      <c r="E195" s="10"/>
      <c r="F195" s="2">
        <v>10</v>
      </c>
      <c r="G195" s="2" t="str">
        <f t="shared" si="63"/>
        <v>AT</v>
      </c>
      <c r="H195" s="2">
        <v>0</v>
      </c>
      <c r="I195" s="2" t="str">
        <f t="shared" si="64"/>
        <v>-</v>
      </c>
      <c r="J195" s="2">
        <v>0</v>
      </c>
      <c r="K195" s="2" t="str">
        <f t="shared" si="65"/>
        <v>-</v>
      </c>
      <c r="L195" s="9" t="str">
        <f t="shared" ref="L195:L214" si="79">IF(AG195&lt;&gt;"",CONCATENATE(V195," ",W195," poi ",Z195," ",AA195,", quindi ",AD195," ",AE195," e ",AG195," ",AH195),IF(AD195&lt;&gt;"",CONCATENATE(V195," ",W195," poi ",Z195," ",AA195," e ",AD195," ",AE195),IF(Z195&lt;&gt;"",CONCATENATE(V195," ",W195," poi ",Z195," ",AA195),CONCATENATE(V195," ",W195))))</f>
        <v>esumazione  poi collocazione in camera mortuaria e partenza per sepoltura fuori comune</v>
      </c>
      <c r="M195" s="1">
        <v>300</v>
      </c>
      <c r="N195" s="1" t="str">
        <f t="shared" si="74"/>
        <v>300</v>
      </c>
      <c r="O195" s="1">
        <v>1</v>
      </c>
      <c r="P195" s="5">
        <f t="shared" si="67"/>
        <v>170</v>
      </c>
      <c r="Q195" s="26">
        <f t="shared" si="75"/>
        <v>54</v>
      </c>
      <c r="R195" s="26">
        <f t="shared" si="76"/>
        <v>74</v>
      </c>
      <c r="S195" s="26">
        <f t="shared" si="77"/>
        <v>76</v>
      </c>
      <c r="T195" s="26">
        <f t="shared" si="47"/>
        <v>0</v>
      </c>
      <c r="U195" s="4">
        <v>54</v>
      </c>
      <c r="V195" s="4" t="str">
        <f t="shared" si="78"/>
        <v>esumazione</v>
      </c>
      <c r="W195" s="4"/>
      <c r="X195" s="4">
        <v>0</v>
      </c>
      <c r="Y195" s="4">
        <v>74</v>
      </c>
      <c r="Z195" s="4" t="str">
        <f t="shared" si="60"/>
        <v>collocazione</v>
      </c>
      <c r="AA195" s="4" t="s">
        <v>145</v>
      </c>
      <c r="AB195" s="4">
        <v>0</v>
      </c>
      <c r="AC195" s="4">
        <v>76</v>
      </c>
      <c r="AD195" s="4" t="str">
        <f t="shared" si="61"/>
        <v>partenza</v>
      </c>
      <c r="AE195" s="4" t="s">
        <v>87</v>
      </c>
      <c r="AF195" s="4"/>
      <c r="AG195" s="4"/>
      <c r="AH195" s="4"/>
      <c r="AI195" s="23" t="str">
        <f t="shared" si="21"/>
        <v>insert into tipopercorso (id,codice,descrizione) values (300,'300','esumazione  poi collocazione in camera mortuaria e partenza per sepoltura fuori comune');</v>
      </c>
      <c r="AJ195" s="35" t="str">
        <f t="shared" si="22"/>
        <v>insert into tipopercorsotipofase (id,idtipopercorso,idtipofase,obbligatorio,progressivo) values (300,300,170,'0',0);</v>
      </c>
      <c r="AK195" s="22" t="str">
        <f t="shared" si="23"/>
        <v>insert into tipopercorsotipofase (id,idtipopercorso,idtipofase,obbligatorio,progressivo) values (1300,300,54,'0',1);</v>
      </c>
      <c r="AL195" s="22" t="str">
        <f t="shared" si="24"/>
        <v>insert into tipopercorsotipofase (id,idtipopercorso,idtipofase,obbligatorio,progressivo) values (2300,300,74,'0',2);</v>
      </c>
      <c r="AM195" s="22" t="str">
        <f t="shared" si="25"/>
        <v>insert into tipopercorsotipofase (id,idtipopercorso,idtipofase,obbligatorio,progressivo) values (3300,300,76,'0',3);</v>
      </c>
      <c r="AN195" s="22" t="str">
        <f t="shared" si="26"/>
        <v/>
      </c>
      <c r="AO195" s="24" t="str">
        <f t="shared" si="27"/>
        <v>insert into tipopercorsocategorialettera (id,idtipopercorso,idcategorialetteraweb) values (400,300,10);</v>
      </c>
      <c r="AP195" s="24" t="str">
        <f t="shared" si="28"/>
        <v/>
      </c>
      <c r="AQ195" s="24" t="str">
        <f t="shared" si="29"/>
        <v/>
      </c>
    </row>
    <row r="196" spans="1:43" ht="9.75" customHeight="1" x14ac:dyDescent="0.25">
      <c r="A196" s="9">
        <v>170</v>
      </c>
      <c r="B196" s="10" t="str">
        <f t="shared" si="41"/>
        <v/>
      </c>
      <c r="C196" s="10">
        <v>170</v>
      </c>
      <c r="D196" s="10" t="str">
        <f t="shared" si="62"/>
        <v>spostamento con destinazione finale fuori dai cimiteri di CITTA''</v>
      </c>
      <c r="E196" s="10"/>
      <c r="F196" s="2">
        <v>10</v>
      </c>
      <c r="G196" s="2" t="str">
        <f t="shared" si="63"/>
        <v>AT</v>
      </c>
      <c r="H196" s="2">
        <v>20</v>
      </c>
      <c r="I196" s="2" t="str">
        <f t="shared" si="64"/>
        <v>PM</v>
      </c>
      <c r="J196" s="2">
        <v>20</v>
      </c>
      <c r="K196" s="2" t="str">
        <f t="shared" si="65"/>
        <v>PM</v>
      </c>
      <c r="L196" s="9" t="str">
        <f t="shared" si="79"/>
        <v>esumazione  poi collocazione in camera mortuaria e partenza per l''estero</v>
      </c>
      <c r="M196" s="1">
        <v>305</v>
      </c>
      <c r="N196" s="1" t="str">
        <f t="shared" si="74"/>
        <v>305</v>
      </c>
      <c r="O196" s="1">
        <v>1</v>
      </c>
      <c r="P196" s="5">
        <f t="shared" si="67"/>
        <v>170</v>
      </c>
      <c r="Q196" s="26">
        <f t="shared" si="75"/>
        <v>54</v>
      </c>
      <c r="R196" s="26">
        <f t="shared" si="76"/>
        <v>74</v>
      </c>
      <c r="S196" s="26">
        <f t="shared" si="77"/>
        <v>76</v>
      </c>
      <c r="T196" s="26">
        <f t="shared" si="47"/>
        <v>0</v>
      </c>
      <c r="U196" s="4">
        <v>54</v>
      </c>
      <c r="V196" s="4" t="str">
        <f t="shared" si="78"/>
        <v>esumazione</v>
      </c>
      <c r="W196" s="4"/>
      <c r="X196" s="4">
        <v>0</v>
      </c>
      <c r="Y196" s="4">
        <v>74</v>
      </c>
      <c r="Z196" s="4" t="str">
        <f t="shared" si="60"/>
        <v>collocazione</v>
      </c>
      <c r="AA196" s="4" t="s">
        <v>145</v>
      </c>
      <c r="AB196" s="4">
        <v>0</v>
      </c>
      <c r="AC196" s="4">
        <v>76</v>
      </c>
      <c r="AD196" s="4" t="str">
        <f t="shared" si="61"/>
        <v>partenza</v>
      </c>
      <c r="AE196" s="4" t="s">
        <v>101</v>
      </c>
      <c r="AF196" s="4"/>
      <c r="AG196" s="4"/>
      <c r="AH196" s="4"/>
      <c r="AI196" s="23" t="str">
        <f t="shared" si="21"/>
        <v>insert into tipopercorso (id,codice,descrizione) values (305,'305','esumazione  poi collocazione in camera mortuaria e partenza per l''estero');</v>
      </c>
      <c r="AJ196" s="35" t="str">
        <f t="shared" si="22"/>
        <v>insert into tipopercorsotipofase (id,idtipopercorso,idtipofase,obbligatorio,progressivo) values (305,305,170,'0',0);</v>
      </c>
      <c r="AK196" s="22" t="str">
        <f t="shared" si="23"/>
        <v>insert into tipopercorsotipofase (id,idtipopercorso,idtipofase,obbligatorio,progressivo) values (1305,305,54,'0',1);</v>
      </c>
      <c r="AL196" s="22" t="str">
        <f t="shared" si="24"/>
        <v>insert into tipopercorsotipofase (id,idtipopercorso,idtipofase,obbligatorio,progressivo) values (2305,305,74,'0',2);</v>
      </c>
      <c r="AM196" s="22" t="str">
        <f t="shared" si="25"/>
        <v>insert into tipopercorsotipofase (id,idtipopercorso,idtipofase,obbligatorio,progressivo) values (3305,305,76,'0',3);</v>
      </c>
      <c r="AN196" s="22" t="str">
        <f t="shared" si="26"/>
        <v/>
      </c>
      <c r="AO196" s="24" t="str">
        <f t="shared" si="27"/>
        <v>insert into tipopercorsocategorialettera (id,idtipopercorso,idcategorialetteraweb) values (405,305,10);</v>
      </c>
      <c r="AP196" s="24" t="str">
        <f t="shared" si="28"/>
        <v>insert into tipopercorsocategorialettera (id,idtipopercorso,idcategorialetteraweb) values (1405,305,20);</v>
      </c>
      <c r="AQ196" s="24" t="str">
        <f t="shared" si="29"/>
        <v>insert into tipopercorsocategorialettera (id,idtipopercorso,idcategorialetteraweb) values (2405,305,20);</v>
      </c>
    </row>
    <row r="197" spans="1:43" ht="9.75" customHeight="1" x14ac:dyDescent="0.25">
      <c r="A197" s="9">
        <v>170</v>
      </c>
      <c r="B197" s="10" t="str">
        <f t="shared" si="41"/>
        <v/>
      </c>
      <c r="C197" s="10">
        <v>170</v>
      </c>
      <c r="D197" s="10" t="str">
        <f t="shared" si="62"/>
        <v>spostamento con destinazione finale fuori dai cimiteri di CITTA''</v>
      </c>
      <c r="E197" s="10"/>
      <c r="F197" s="2">
        <v>10</v>
      </c>
      <c r="G197" s="2" t="str">
        <f t="shared" si="63"/>
        <v>AT</v>
      </c>
      <c r="H197" s="2">
        <v>30</v>
      </c>
      <c r="I197" s="2" t="str">
        <f t="shared" si="64"/>
        <v>AC</v>
      </c>
      <c r="J197" s="2">
        <v>0</v>
      </c>
      <c r="K197" s="2" t="str">
        <f t="shared" si="65"/>
        <v>-</v>
      </c>
      <c r="L197" s="9" t="str">
        <f>IF(AG197&lt;&gt;"",CONCATENATE(V197," ",W197," poi ",Z197," ",AA197,", quindi ",AD197," ",AE197," e ",AG197," ",AH197),IF(AD197&lt;&gt;"",CONCATENATE(V197," ",W197," poi ",Z197," ",AA197," e ",AD197," ",AE197),IF(Z197&lt;&gt;"",CONCATENATE(V197," ",W197," poi ",Z197," ",AA197),CONCATENATE(V197," ",W197))))</f>
        <v>esumazione  poi collocazione in camera mortuaria, quindi cremazione  e partenza per tumulazione ceneri fuori comune</v>
      </c>
      <c r="M197" s="1">
        <v>310</v>
      </c>
      <c r="N197" s="1" t="str">
        <f t="shared" si="74"/>
        <v>310</v>
      </c>
      <c r="O197" s="1">
        <v>1</v>
      </c>
      <c r="P197" s="5">
        <f t="shared" si="67"/>
        <v>170</v>
      </c>
      <c r="Q197" s="26">
        <f t="shared" si="75"/>
        <v>54</v>
      </c>
      <c r="R197" s="26">
        <f t="shared" si="76"/>
        <v>74</v>
      </c>
      <c r="S197" s="26">
        <f t="shared" si="77"/>
        <v>66</v>
      </c>
      <c r="T197" s="26">
        <f t="shared" si="47"/>
        <v>76</v>
      </c>
      <c r="U197" s="4">
        <v>54</v>
      </c>
      <c r="V197" s="4" t="str">
        <f t="shared" si="78"/>
        <v>esumazione</v>
      </c>
      <c r="W197" s="4"/>
      <c r="X197" s="4">
        <v>0</v>
      </c>
      <c r="Y197" s="4">
        <v>74</v>
      </c>
      <c r="Z197" s="4" t="str">
        <f t="shared" si="60"/>
        <v>collocazione</v>
      </c>
      <c r="AA197" s="4" t="s">
        <v>145</v>
      </c>
      <c r="AB197" s="4">
        <v>0</v>
      </c>
      <c r="AC197" s="4">
        <v>66</v>
      </c>
      <c r="AD197" s="4" t="str">
        <f t="shared" si="61"/>
        <v>cremazione</v>
      </c>
      <c r="AE197" s="4"/>
      <c r="AF197" s="4">
        <v>76</v>
      </c>
      <c r="AG197" s="4" t="str">
        <f>VLOOKUP(AF197,fase,2)</f>
        <v>partenza</v>
      </c>
      <c r="AH197" s="4" t="s">
        <v>150</v>
      </c>
      <c r="AI197" s="23" t="str">
        <f t="shared" si="21"/>
        <v>insert into tipopercorso (id,codice,descrizione) values (310,'310','esumazione  poi collocazione in camera mortuaria, quindi cremazione  e partenza per tumulazione ceneri fuori comune');</v>
      </c>
      <c r="AJ197" s="35" t="str">
        <f t="shared" si="22"/>
        <v>insert into tipopercorsotipofase (id,idtipopercorso,idtipofase,obbligatorio,progressivo) values (310,310,170,'0',0);</v>
      </c>
      <c r="AK197" s="22" t="str">
        <f t="shared" si="23"/>
        <v>insert into tipopercorsotipofase (id,idtipopercorso,idtipofase,obbligatorio,progressivo) values (1310,310,54,'0',1);</v>
      </c>
      <c r="AL197" s="22" t="str">
        <f t="shared" si="24"/>
        <v>insert into tipopercorsotipofase (id,idtipopercorso,idtipofase,obbligatorio,progressivo) values (2310,310,74,'0',2);</v>
      </c>
      <c r="AM197" s="22" t="str">
        <f t="shared" si="25"/>
        <v>insert into tipopercorsotipofase (id,idtipopercorso,idtipofase,obbligatorio,progressivo) values (3310,310,66,'0',3);</v>
      </c>
      <c r="AN197" s="22" t="str">
        <f t="shared" si="26"/>
        <v>insert into tipopercorsotipofase (id,idtipopercorso,idtipofase,obbligatorio,progressivo) values (4310,310,76,'0',4);</v>
      </c>
      <c r="AO197" s="24" t="str">
        <f t="shared" si="27"/>
        <v>insert into tipopercorsocategorialettera (id,idtipopercorso,idcategorialetteraweb) values (410,310,10);</v>
      </c>
      <c r="AP197" s="24" t="str">
        <f t="shared" si="28"/>
        <v>insert into tipopercorsocategorialettera (id,idtipopercorso,idcategorialetteraweb) values (1410,310,30);</v>
      </c>
      <c r="AQ197" s="24" t="str">
        <f t="shared" si="29"/>
        <v/>
      </c>
    </row>
    <row r="198" spans="1:43" ht="9.75" customHeight="1" x14ac:dyDescent="0.25">
      <c r="A198" s="9">
        <v>170</v>
      </c>
      <c r="B198" s="10" t="str">
        <f t="shared" si="41"/>
        <v/>
      </c>
      <c r="C198" s="10">
        <v>170</v>
      </c>
      <c r="D198" s="10" t="str">
        <f t="shared" si="62"/>
        <v>spostamento con destinazione finale fuori dai cimiteri di CITTA''</v>
      </c>
      <c r="E198" s="10"/>
      <c r="F198" s="2">
        <v>10</v>
      </c>
      <c r="G198" s="2" t="str">
        <f t="shared" ref="G198:G200" si="80">VLOOKUP(F198,categorialetteraweb,3,0)</f>
        <v>AT</v>
      </c>
      <c r="H198" s="2">
        <v>30</v>
      </c>
      <c r="I198" s="2" t="str">
        <f t="shared" ref="I198:I200" si="81">VLOOKUP(H198,categorialetteraweb,3,0)</f>
        <v>AC</v>
      </c>
      <c r="J198" s="2">
        <v>20</v>
      </c>
      <c r="K198" s="2" t="str">
        <f t="shared" si="65"/>
        <v>PM</v>
      </c>
      <c r="L198" s="9" t="str">
        <f t="shared" ref="L198:L200" si="82">IF(AG198&lt;&gt;"",CONCATENATE(V198," ",W198," poi ",Z198," ",AA198,", quindi ",AD198," ",AE198," e ",AG198," ",AH198),IF(AD198&lt;&gt;"",CONCATENATE(V198," ",W198," poi ",Z198," ",AA198," e ",AD198," ",AE198),IF(Z198&lt;&gt;"",CONCATENATE(V198," ",W198," poi ",Z198," ",AA198),CONCATENATE(V198," ",W198))))</f>
        <v>esumazione  poi collocazione in camera mortuaria, quindi cremazione  e partenza ceneri per l''estero</v>
      </c>
      <c r="M198" s="1">
        <v>315</v>
      </c>
      <c r="N198" s="1" t="str">
        <f t="shared" ref="N198:N200" si="83">TEXT(M198,"000")</f>
        <v>315</v>
      </c>
      <c r="O198" s="1">
        <v>1</v>
      </c>
      <c r="P198" s="5">
        <f t="shared" si="43"/>
        <v>170</v>
      </c>
      <c r="Q198" s="26">
        <f t="shared" ref="Q198:Q200" si="84">IF(U198&gt;0,VLOOKUP(U198,fase,8,0),0)</f>
        <v>54</v>
      </c>
      <c r="R198" s="26">
        <f t="shared" ref="R198:R200" si="85">IF(Y198&gt;0,VLOOKUP(Y198,fase,8,0),0)</f>
        <v>74</v>
      </c>
      <c r="S198" s="26">
        <f t="shared" ref="S198:S200" si="86">IF(AC198&gt;0,VLOOKUP(AC198,fase,8,0),0)</f>
        <v>66</v>
      </c>
      <c r="T198" s="26">
        <f t="shared" si="47"/>
        <v>76</v>
      </c>
      <c r="U198" s="4">
        <v>54</v>
      </c>
      <c r="V198" s="4" t="str">
        <f t="shared" ref="V198:V200" si="87">VLOOKUP(U198,fase,2)</f>
        <v>esumazione</v>
      </c>
      <c r="W198" s="4"/>
      <c r="X198" s="4">
        <v>0</v>
      </c>
      <c r="Y198" s="4">
        <v>74</v>
      </c>
      <c r="Z198" s="4" t="str">
        <f t="shared" si="60"/>
        <v>collocazione</v>
      </c>
      <c r="AA198" s="4" t="s">
        <v>145</v>
      </c>
      <c r="AB198" s="4">
        <v>0</v>
      </c>
      <c r="AC198" s="4">
        <v>66</v>
      </c>
      <c r="AD198" s="4" t="str">
        <f t="shared" si="61"/>
        <v>cremazione</v>
      </c>
      <c r="AE198" s="4"/>
      <c r="AF198" s="4">
        <v>76</v>
      </c>
      <c r="AG198" s="4" t="str">
        <f t="shared" ref="AG198:AG200" si="88">VLOOKUP(AF198,fase,2)</f>
        <v>partenza</v>
      </c>
      <c r="AH198" s="4" t="s">
        <v>151</v>
      </c>
      <c r="AI198" s="23" t="str">
        <f t="shared" si="21"/>
        <v>insert into tipopercorso (id,codice,descrizione) values (315,'315','esumazione  poi collocazione in camera mortuaria, quindi cremazione  e partenza ceneri per l''estero');</v>
      </c>
      <c r="AJ198" s="35" t="str">
        <f t="shared" si="22"/>
        <v>insert into tipopercorsotipofase (id,idtipopercorso,idtipofase,obbligatorio,progressivo) values (315,315,170,'0',0);</v>
      </c>
      <c r="AK198" s="22" t="str">
        <f t="shared" si="23"/>
        <v>insert into tipopercorsotipofase (id,idtipopercorso,idtipofase,obbligatorio,progressivo) values (1315,315,54,'0',1);</v>
      </c>
      <c r="AL198" s="22" t="str">
        <f t="shared" si="24"/>
        <v>insert into tipopercorsotipofase (id,idtipopercorso,idtipofase,obbligatorio,progressivo) values (2315,315,74,'0',2);</v>
      </c>
      <c r="AM198" s="22" t="str">
        <f t="shared" si="25"/>
        <v>insert into tipopercorsotipofase (id,idtipopercorso,idtipofase,obbligatorio,progressivo) values (3315,315,66,'0',3);</v>
      </c>
      <c r="AN198" s="22" t="str">
        <f t="shared" si="26"/>
        <v>insert into tipopercorsotipofase (id,idtipopercorso,idtipofase,obbligatorio,progressivo) values (4315,315,76,'0',4);</v>
      </c>
      <c r="AO198" s="24" t="str">
        <f t="shared" si="27"/>
        <v>insert into tipopercorsocategorialettera (id,idtipopercorso,idcategorialetteraweb) values (415,315,10);</v>
      </c>
      <c r="AP198" s="24" t="str">
        <f t="shared" si="28"/>
        <v>insert into tipopercorsocategorialettera (id,idtipopercorso,idcategorialetteraweb) values (1415,315,30);</v>
      </c>
      <c r="AQ198" s="24" t="str">
        <f t="shared" si="29"/>
        <v>insert into tipopercorsocategorialettera (id,idtipopercorso,idcategorialetteraweb) values (2415,315,20);</v>
      </c>
    </row>
    <row r="199" spans="1:43" ht="9.75" customHeight="1" x14ac:dyDescent="0.25">
      <c r="A199" s="9">
        <v>170</v>
      </c>
      <c r="B199" s="10" t="str">
        <f t="shared" si="41"/>
        <v/>
      </c>
      <c r="C199" s="10">
        <v>170</v>
      </c>
      <c r="D199" s="10" t="str">
        <f t="shared" si="62"/>
        <v>spostamento con destinazione finale fuori dai cimiteri di CITTA''</v>
      </c>
      <c r="E199" s="10"/>
      <c r="F199" s="2">
        <v>10</v>
      </c>
      <c r="G199" s="2" t="str">
        <f t="shared" si="80"/>
        <v>AT</v>
      </c>
      <c r="H199" s="2">
        <v>30</v>
      </c>
      <c r="I199" s="2" t="str">
        <f t="shared" si="81"/>
        <v>AC</v>
      </c>
      <c r="J199" s="2">
        <v>40</v>
      </c>
      <c r="K199" s="2" t="str">
        <f t="shared" si="65"/>
        <v>AA</v>
      </c>
      <c r="L199" s="9" t="str">
        <f t="shared" si="82"/>
        <v xml:space="preserve">esumazione  poi collocazione in camera mortuaria, quindi cremazione  e affido </v>
      </c>
      <c r="M199" s="1">
        <v>320</v>
      </c>
      <c r="N199" s="1" t="str">
        <f t="shared" si="83"/>
        <v>320</v>
      </c>
      <c r="O199" s="1">
        <v>1</v>
      </c>
      <c r="P199" s="5">
        <f t="shared" si="43"/>
        <v>170</v>
      </c>
      <c r="Q199" s="26">
        <f t="shared" si="84"/>
        <v>54</v>
      </c>
      <c r="R199" s="26">
        <f t="shared" si="85"/>
        <v>74</v>
      </c>
      <c r="S199" s="26">
        <f t="shared" si="86"/>
        <v>66</v>
      </c>
      <c r="T199" s="26">
        <f t="shared" si="47"/>
        <v>78</v>
      </c>
      <c r="U199" s="4">
        <v>54</v>
      </c>
      <c r="V199" s="4" t="str">
        <f t="shared" si="87"/>
        <v>esumazione</v>
      </c>
      <c r="W199" s="4"/>
      <c r="X199" s="4">
        <v>0</v>
      </c>
      <c r="Y199" s="4">
        <v>74</v>
      </c>
      <c r="Z199" s="4" t="str">
        <f t="shared" si="60"/>
        <v>collocazione</v>
      </c>
      <c r="AA199" s="4" t="s">
        <v>145</v>
      </c>
      <c r="AB199" s="4">
        <v>0</v>
      </c>
      <c r="AC199" s="4">
        <v>66</v>
      </c>
      <c r="AD199" s="4" t="str">
        <f t="shared" si="61"/>
        <v>cremazione</v>
      </c>
      <c r="AE199" s="4"/>
      <c r="AF199" s="4">
        <v>78</v>
      </c>
      <c r="AG199" s="4" t="str">
        <f t="shared" si="88"/>
        <v>affido</v>
      </c>
      <c r="AH199" s="4"/>
      <c r="AI199" s="23" t="str">
        <f t="shared" si="21"/>
        <v>insert into tipopercorso (id,codice,descrizione) values (320,'320','esumazione  poi collocazione in camera mortuaria, quindi cremazione  e affido ');</v>
      </c>
      <c r="AJ199" s="35" t="str">
        <f t="shared" si="22"/>
        <v>insert into tipopercorsotipofase (id,idtipopercorso,idtipofase,obbligatorio,progressivo) values (320,320,170,'0',0);</v>
      </c>
      <c r="AK199" s="22" t="str">
        <f t="shared" si="23"/>
        <v>insert into tipopercorsotipofase (id,idtipopercorso,idtipofase,obbligatorio,progressivo) values (1320,320,54,'0',1);</v>
      </c>
      <c r="AL199" s="22" t="str">
        <f t="shared" si="24"/>
        <v>insert into tipopercorsotipofase (id,idtipopercorso,idtipofase,obbligatorio,progressivo) values (2320,320,74,'0',2);</v>
      </c>
      <c r="AM199" s="22" t="str">
        <f t="shared" si="25"/>
        <v>insert into tipopercorsotipofase (id,idtipopercorso,idtipofase,obbligatorio,progressivo) values (3320,320,66,'0',3);</v>
      </c>
      <c r="AN199" s="22" t="str">
        <f t="shared" si="26"/>
        <v>insert into tipopercorsotipofase (id,idtipopercorso,idtipofase,obbligatorio,progressivo) values (4320,320,78,'0',4);</v>
      </c>
      <c r="AO199" s="24" t="str">
        <f t="shared" si="27"/>
        <v>insert into tipopercorsocategorialettera (id,idtipopercorso,idcategorialetteraweb) values (420,320,10);</v>
      </c>
      <c r="AP199" s="24" t="str">
        <f t="shared" si="28"/>
        <v>insert into tipopercorsocategorialettera (id,idtipopercorso,idcategorialetteraweb) values (1420,320,30);</v>
      </c>
      <c r="AQ199" s="24" t="str">
        <f t="shared" si="29"/>
        <v>insert into tipopercorsocategorialettera (id,idtipopercorso,idcategorialetteraweb) values (2420,320,40);</v>
      </c>
    </row>
    <row r="200" spans="1:43" ht="9.75" customHeight="1" x14ac:dyDescent="0.25">
      <c r="A200" s="9">
        <v>170</v>
      </c>
      <c r="B200" s="10" t="str">
        <f t="shared" si="41"/>
        <v/>
      </c>
      <c r="C200" s="10">
        <v>170</v>
      </c>
      <c r="D200" s="10" t="str">
        <f t="shared" si="62"/>
        <v>spostamento con destinazione finale fuori dai cimiteri di CITTA''</v>
      </c>
      <c r="E200" s="10"/>
      <c r="F200" s="2">
        <v>10</v>
      </c>
      <c r="G200" s="2" t="str">
        <f t="shared" si="80"/>
        <v>AT</v>
      </c>
      <c r="H200" s="2">
        <v>30</v>
      </c>
      <c r="I200" s="2" t="str">
        <f t="shared" si="81"/>
        <v>AC</v>
      </c>
      <c r="J200" s="2">
        <v>50</v>
      </c>
      <c r="K200" s="2" t="str">
        <f t="shared" si="65"/>
        <v>AD</v>
      </c>
      <c r="L200" s="9" t="str">
        <f t="shared" si="82"/>
        <v xml:space="preserve">esumazione  poi collocazione in camera mortuaria, quindi cremazione  e dispersione </v>
      </c>
      <c r="M200" s="1">
        <v>325</v>
      </c>
      <c r="N200" s="1" t="str">
        <f t="shared" si="83"/>
        <v>325</v>
      </c>
      <c r="O200" s="1">
        <v>1</v>
      </c>
      <c r="P200" s="5">
        <f t="shared" si="43"/>
        <v>170</v>
      </c>
      <c r="Q200" s="26">
        <f t="shared" si="84"/>
        <v>54</v>
      </c>
      <c r="R200" s="26">
        <f t="shared" si="85"/>
        <v>74</v>
      </c>
      <c r="S200" s="26">
        <f t="shared" si="86"/>
        <v>66</v>
      </c>
      <c r="T200" s="26">
        <f t="shared" si="47"/>
        <v>80</v>
      </c>
      <c r="U200" s="4">
        <v>54</v>
      </c>
      <c r="V200" s="4" t="str">
        <f t="shared" si="87"/>
        <v>esumazione</v>
      </c>
      <c r="W200" s="4"/>
      <c r="X200" s="4">
        <v>0</v>
      </c>
      <c r="Y200" s="4">
        <v>74</v>
      </c>
      <c r="Z200" s="4" t="str">
        <f t="shared" si="60"/>
        <v>collocazione</v>
      </c>
      <c r="AA200" s="4" t="s">
        <v>145</v>
      </c>
      <c r="AB200" s="4">
        <v>0</v>
      </c>
      <c r="AC200" s="4">
        <v>66</v>
      </c>
      <c r="AD200" s="4" t="str">
        <f t="shared" si="61"/>
        <v>cremazione</v>
      </c>
      <c r="AE200" s="4"/>
      <c r="AF200" s="4">
        <v>80</v>
      </c>
      <c r="AG200" s="4" t="str">
        <f t="shared" si="88"/>
        <v>dispersione</v>
      </c>
      <c r="AH200" s="4"/>
      <c r="AI200" s="23" t="str">
        <f t="shared" si="21"/>
        <v>insert into tipopercorso (id,codice,descrizione) values (325,'325','esumazione  poi collocazione in camera mortuaria, quindi cremazione  e dispersione ');</v>
      </c>
      <c r="AJ200" s="35" t="str">
        <f t="shared" si="22"/>
        <v>insert into tipopercorsotipofase (id,idtipopercorso,idtipofase,obbligatorio,progressivo) values (325,325,170,'0',0);</v>
      </c>
      <c r="AK200" s="22" t="str">
        <f t="shared" si="23"/>
        <v>insert into tipopercorsotipofase (id,idtipopercorso,idtipofase,obbligatorio,progressivo) values (1325,325,54,'0',1);</v>
      </c>
      <c r="AL200" s="22" t="str">
        <f t="shared" si="24"/>
        <v>insert into tipopercorsotipofase (id,idtipopercorso,idtipofase,obbligatorio,progressivo) values (2325,325,74,'0',2);</v>
      </c>
      <c r="AM200" s="22" t="str">
        <f t="shared" si="25"/>
        <v>insert into tipopercorsotipofase (id,idtipopercorso,idtipofase,obbligatorio,progressivo) values (3325,325,66,'0',3);</v>
      </c>
      <c r="AN200" s="22" t="str">
        <f t="shared" si="26"/>
        <v>insert into tipopercorsotipofase (id,idtipopercorso,idtipofase,obbligatorio,progressivo) values (4325,325,80,'0',4);</v>
      </c>
      <c r="AO200" s="24" t="str">
        <f t="shared" si="27"/>
        <v>insert into tipopercorsocategorialettera (id,idtipopercorso,idcategorialetteraweb) values (425,325,10);</v>
      </c>
      <c r="AP200" s="24" t="str">
        <f t="shared" si="28"/>
        <v>insert into tipopercorsocategorialettera (id,idtipopercorso,idcategorialetteraweb) values (1425,325,30);</v>
      </c>
      <c r="AQ200" s="24" t="str">
        <f t="shared" si="29"/>
        <v>insert into tipopercorsocategorialettera (id,idtipopercorso,idcategorialetteraweb) values (2425,325,50);</v>
      </c>
    </row>
    <row r="201" spans="1:43" ht="9.75" customHeight="1" x14ac:dyDescent="0.25">
      <c r="A201" s="9">
        <v>170</v>
      </c>
      <c r="B201" s="10" t="str">
        <f t="shared" si="41"/>
        <v/>
      </c>
      <c r="C201" s="21">
        <v>175</v>
      </c>
      <c r="D201" s="21" t="str">
        <f t="shared" ref="D201:D205" si="89">VLOOKUP(C201,fase,2,0)</f>
        <v>spostamento con destinazione finale in cimitero di CITTA''</v>
      </c>
      <c r="E201" s="21"/>
      <c r="F201" s="2">
        <v>0</v>
      </c>
      <c r="G201" s="2" t="str">
        <f>VLOOKUP(F201,categorialetteraweb,3,0)</f>
        <v>-</v>
      </c>
      <c r="H201" s="2">
        <v>0</v>
      </c>
      <c r="I201" s="2" t="str">
        <f>VLOOKUP(H201,categorialetteraweb,3,0)</f>
        <v>-</v>
      </c>
      <c r="J201" s="2">
        <v>0</v>
      </c>
      <c r="K201" s="2" t="str">
        <f t="shared" si="65"/>
        <v>-</v>
      </c>
      <c r="L201" s="9" t="str">
        <f>IF(AG201&lt;&gt;"",CONCATENATE(V201," ",W201," poi ",Z201," ",AA201,", quindi ",AD201," ",AE201," e ",AG201," ",AH201),IF(AD201&lt;&gt;"",CONCATENATE(V201," ",W201," poi ",Z201," ",AA201," e ",AD201," ",AE201),IF(Z201&lt;&gt;"",CONCATENATE(V201," ",W201," poi ",Z201," ",AA201),CONCATENATE(V201," ",W201))))</f>
        <v xml:space="preserve">apertura sepoltura per traslazione  poi tumulazione </v>
      </c>
      <c r="M201" s="1">
        <v>330</v>
      </c>
      <c r="N201" s="1" t="str">
        <f>TEXT(M201,"000")</f>
        <v>330</v>
      </c>
      <c r="O201" s="1">
        <v>1</v>
      </c>
      <c r="P201" s="5">
        <f>VLOOKUP($C201,fase,8,0)</f>
        <v>175</v>
      </c>
      <c r="Q201" s="26">
        <f>IF(U201&gt;0,VLOOKUP(U201,fase,8,0),0)</f>
        <v>52</v>
      </c>
      <c r="R201" s="26">
        <f>IF(Y201&gt;0,VLOOKUP(Y201,fase,8,0),0)</f>
        <v>70</v>
      </c>
      <c r="S201" s="26">
        <f>IF(AC201&gt;0,VLOOKUP(AC201,fase,8,0),0)</f>
        <v>0</v>
      </c>
      <c r="T201" s="26">
        <f t="shared" si="47"/>
        <v>0</v>
      </c>
      <c r="U201" s="4">
        <v>52</v>
      </c>
      <c r="V201" s="4" t="str">
        <f>VLOOKUP(U201,fase,2)</f>
        <v>apertura sepoltura per traslazione</v>
      </c>
      <c r="W201" s="4"/>
      <c r="X201" s="4">
        <v>0</v>
      </c>
      <c r="Y201" s="4">
        <v>70</v>
      </c>
      <c r="Z201" s="4" t="str">
        <f t="shared" si="60"/>
        <v>tumulazione</v>
      </c>
      <c r="AA201" s="4"/>
      <c r="AB201" s="4">
        <v>0</v>
      </c>
      <c r="AC201" s="4"/>
      <c r="AD201" s="4"/>
      <c r="AE201" s="4"/>
      <c r="AF201" s="4"/>
      <c r="AG201" s="4"/>
      <c r="AH201" s="4"/>
      <c r="AI201" s="23" t="str">
        <f t="shared" si="21"/>
        <v>insert into tipopercorso (id,codice,descrizione) values (330,'330','apertura sepoltura per traslazione  poi tumulazione ');</v>
      </c>
      <c r="AJ201" s="35" t="str">
        <f t="shared" si="22"/>
        <v>insert into tipopercorsotipofase (id,idtipopercorso,idtipofase,obbligatorio,progressivo) values (330,330,175,'0',0);</v>
      </c>
      <c r="AK201" s="22" t="str">
        <f t="shared" si="23"/>
        <v>insert into tipopercorsotipofase (id,idtipopercorso,idtipofase,obbligatorio,progressivo) values (1330,330,52,'0',1);</v>
      </c>
      <c r="AL201" s="22" t="str">
        <f t="shared" si="24"/>
        <v>insert into tipopercorsotipofase (id,idtipopercorso,idtipofase,obbligatorio,progressivo) values (2330,330,70,'0',2);</v>
      </c>
      <c r="AM201" s="22" t="str">
        <f t="shared" si="25"/>
        <v/>
      </c>
      <c r="AN201" s="22" t="str">
        <f t="shared" si="26"/>
        <v/>
      </c>
      <c r="AO201" s="24" t="str">
        <f t="shared" si="27"/>
        <v/>
      </c>
      <c r="AP201" s="24" t="str">
        <f t="shared" si="28"/>
        <v/>
      </c>
      <c r="AQ201" s="24" t="str">
        <f t="shared" si="29"/>
        <v/>
      </c>
    </row>
    <row r="202" spans="1:43" ht="9.75" customHeight="1" x14ac:dyDescent="0.25">
      <c r="A202" s="9">
        <v>170</v>
      </c>
      <c r="B202" s="10" t="str">
        <f t="shared" si="41"/>
        <v/>
      </c>
      <c r="C202" s="21">
        <v>175</v>
      </c>
      <c r="D202" s="21" t="str">
        <f t="shared" si="89"/>
        <v>spostamento con destinazione finale in cimitero di CITTA''</v>
      </c>
      <c r="E202" s="21"/>
      <c r="F202" s="2">
        <v>0</v>
      </c>
      <c r="G202" s="2" t="str">
        <f t="shared" ref="G202:G203" si="90">VLOOKUP(F202,categorialetteraweb,3,0)</f>
        <v>-</v>
      </c>
      <c r="H202" s="2">
        <v>0</v>
      </c>
      <c r="I202" s="2" t="str">
        <f t="shared" ref="I202:I203" si="91">VLOOKUP(H202,categorialetteraweb,3,0)</f>
        <v>-</v>
      </c>
      <c r="J202" s="2">
        <v>0</v>
      </c>
      <c r="K202" s="2" t="str">
        <f t="shared" ref="K202:K203" si="92">VLOOKUP(J202,categorialetteraweb,3,0)</f>
        <v>-</v>
      </c>
      <c r="L202" s="9" t="str">
        <f>IF(AG202&lt;&gt;"",CONCATENATE(V202," ",W202," poi ",Z202," ",AA202,", quindi ",AD202," ",AE202," e ",AG202," ",AH202),IF(AD202&lt;&gt;"",CONCATENATE(V202," ",W202," poi ",Z202," ",AA202," e ",AD202," ",AE202),IF(Z202&lt;&gt;"",CONCATENATE(V202," ",W202," poi ",Z202," ",AA202),CONCATENATE(V202," ",W202))))</f>
        <v xml:space="preserve">estumulazione  poi collocazione in camera mortuaria e tumulazione </v>
      </c>
      <c r="M202" s="1">
        <v>335</v>
      </c>
      <c r="N202" s="1" t="str">
        <f>TEXT(M202,"000")</f>
        <v>335</v>
      </c>
      <c r="O202" s="1">
        <v>1</v>
      </c>
      <c r="P202" s="5">
        <f>VLOOKUP($C202,fase,8,0)</f>
        <v>175</v>
      </c>
      <c r="Q202" s="26">
        <f t="shared" ref="Q202:Q203" si="93">IF(U202&gt;0,VLOOKUP(U202,fase,8,0),0)</f>
        <v>50</v>
      </c>
      <c r="R202" s="26">
        <f t="shared" ref="R202:R203" si="94">IF(Y202&gt;0,VLOOKUP(Y202,fase,8,0),0)</f>
        <v>74</v>
      </c>
      <c r="S202" s="26">
        <f t="shared" ref="S202:S203" si="95">IF(AC202&gt;0,VLOOKUP(AC202,fase,8,0),0)</f>
        <v>70</v>
      </c>
      <c r="T202" s="26">
        <f t="shared" si="47"/>
        <v>0</v>
      </c>
      <c r="U202" s="4">
        <v>50</v>
      </c>
      <c r="V202" s="4" t="str">
        <f t="shared" ref="V202:V203" si="96">VLOOKUP(U202,fase,2)</f>
        <v>estumulazione</v>
      </c>
      <c r="W202" s="4"/>
      <c r="X202" s="4">
        <v>0</v>
      </c>
      <c r="Y202" s="4">
        <v>74</v>
      </c>
      <c r="Z202" s="4" t="str">
        <f t="shared" ref="Z202:Z203" si="97">VLOOKUP(Y202,fase,2)</f>
        <v>collocazione</v>
      </c>
      <c r="AA202" s="4" t="s">
        <v>145</v>
      </c>
      <c r="AB202" s="4">
        <v>0</v>
      </c>
      <c r="AC202" s="4">
        <v>70</v>
      </c>
      <c r="AD202" s="4" t="str">
        <f t="shared" ref="AD202:AD203" si="98">VLOOKUP(AC202,fase,2)</f>
        <v>tumulazione</v>
      </c>
      <c r="AE202" s="4"/>
      <c r="AF202" s="4"/>
      <c r="AG202" s="4"/>
      <c r="AH202" s="4"/>
      <c r="AI202" s="23" t="str">
        <f t="shared" si="21"/>
        <v>insert into tipopercorso (id,codice,descrizione) values (335,'335','estumulazione  poi collocazione in camera mortuaria e tumulazione ');</v>
      </c>
      <c r="AJ202" s="35" t="str">
        <f t="shared" si="22"/>
        <v>insert into tipopercorsotipofase (id,idtipopercorso,idtipofase,obbligatorio,progressivo) values (335,335,175,'0',0);</v>
      </c>
      <c r="AK202" s="22" t="str">
        <f t="shared" si="23"/>
        <v>insert into tipopercorsotipofase (id,idtipopercorso,idtipofase,obbligatorio,progressivo) values (1335,335,50,'0',1);</v>
      </c>
      <c r="AL202" s="22" t="str">
        <f t="shared" si="24"/>
        <v>insert into tipopercorsotipofase (id,idtipopercorso,idtipofase,obbligatorio,progressivo) values (2335,335,74,'0',2);</v>
      </c>
      <c r="AM202" s="22" t="str">
        <f t="shared" si="25"/>
        <v>insert into tipopercorsotipofase (id,idtipopercorso,idtipofase,obbligatorio,progressivo) values (3335,335,70,'0',3);</v>
      </c>
      <c r="AN202" s="22" t="str">
        <f t="shared" si="26"/>
        <v/>
      </c>
      <c r="AO202" s="24" t="str">
        <f t="shared" si="27"/>
        <v/>
      </c>
      <c r="AP202" s="24" t="str">
        <f t="shared" si="28"/>
        <v/>
      </c>
      <c r="AQ202" s="24" t="str">
        <f t="shared" si="29"/>
        <v/>
      </c>
    </row>
    <row r="203" spans="1:43" ht="9.75" customHeight="1" x14ac:dyDescent="0.25">
      <c r="A203" s="9">
        <v>170</v>
      </c>
      <c r="B203" s="10" t="str">
        <f t="shared" si="41"/>
        <v/>
      </c>
      <c r="C203" s="21">
        <v>175</v>
      </c>
      <c r="D203" s="21" t="str">
        <f t="shared" si="89"/>
        <v>spostamento con destinazione finale in cimitero di CITTA''</v>
      </c>
      <c r="E203" s="21"/>
      <c r="F203" s="2">
        <v>0</v>
      </c>
      <c r="G203" s="2" t="str">
        <f t="shared" si="90"/>
        <v>-</v>
      </c>
      <c r="H203" s="2">
        <v>0</v>
      </c>
      <c r="I203" s="2" t="str">
        <f t="shared" si="91"/>
        <v>-</v>
      </c>
      <c r="J203" s="2">
        <v>0</v>
      </c>
      <c r="K203" s="2" t="str">
        <f t="shared" si="92"/>
        <v>-</v>
      </c>
      <c r="L203" s="9" t="str">
        <f>IF(AG203&lt;&gt;"",CONCATENATE(V203," ",W203," poi ",Z203," ",AA203,", quindi ",AD203," ",AE203," e ",AG203," ",AH203),IF(AD203&lt;&gt;"",CONCATENATE(V203," ",W203," poi ",Z203," ",AA203," e ",AD203," ",AE203),IF(Z203&lt;&gt;"",CONCATENATE(V203," ",W203," poi ",Z203," ",AA203),CONCATENATE(V203," ",W203))))</f>
        <v>estumulazione  poi collocazione in camera mortuaria e inumazione in campo consumo</v>
      </c>
      <c r="M203" s="1">
        <v>340</v>
      </c>
      <c r="N203" s="1" t="str">
        <f t="shared" ref="N203" si="99">TEXT(M203,"000")</f>
        <v>340</v>
      </c>
      <c r="O203" s="1">
        <v>1</v>
      </c>
      <c r="P203" s="5">
        <f>VLOOKUP($C203,fase,8,0)</f>
        <v>175</v>
      </c>
      <c r="Q203" s="26">
        <f t="shared" si="93"/>
        <v>50</v>
      </c>
      <c r="R203" s="26">
        <f t="shared" si="94"/>
        <v>74</v>
      </c>
      <c r="S203" s="26">
        <f t="shared" si="95"/>
        <v>72</v>
      </c>
      <c r="T203" s="26">
        <f t="shared" si="47"/>
        <v>0</v>
      </c>
      <c r="U203" s="4">
        <v>50</v>
      </c>
      <c r="V203" s="4" t="str">
        <f t="shared" si="96"/>
        <v>estumulazione</v>
      </c>
      <c r="W203" s="4"/>
      <c r="X203" s="4">
        <v>0</v>
      </c>
      <c r="Y203" s="4">
        <v>74</v>
      </c>
      <c r="Z203" s="4" t="str">
        <f t="shared" si="97"/>
        <v>collocazione</v>
      </c>
      <c r="AA203" s="4" t="s">
        <v>145</v>
      </c>
      <c r="AB203" s="4">
        <v>0</v>
      </c>
      <c r="AC203" s="4">
        <v>72</v>
      </c>
      <c r="AD203" s="4" t="str">
        <f t="shared" si="98"/>
        <v>inumazione</v>
      </c>
      <c r="AE203" s="4" t="s">
        <v>148</v>
      </c>
      <c r="AF203" s="4"/>
      <c r="AG203" s="4"/>
      <c r="AH203" s="4"/>
      <c r="AI203" s="23" t="str">
        <f t="shared" si="21"/>
        <v>insert into tipopercorso (id,codice,descrizione) values (340,'340','estumulazione  poi collocazione in camera mortuaria e inumazione in campo consumo');</v>
      </c>
      <c r="AJ203" s="35" t="str">
        <f t="shared" si="22"/>
        <v>insert into tipopercorsotipofase (id,idtipopercorso,idtipofase,obbligatorio,progressivo) values (340,340,175,'0',0);</v>
      </c>
      <c r="AK203" s="22" t="str">
        <f t="shared" si="23"/>
        <v>insert into tipopercorsotipofase (id,idtipopercorso,idtipofase,obbligatorio,progressivo) values (1340,340,50,'0',1);</v>
      </c>
      <c r="AL203" s="22" t="str">
        <f t="shared" si="24"/>
        <v>insert into tipopercorsotipofase (id,idtipopercorso,idtipofase,obbligatorio,progressivo) values (2340,340,74,'0',2);</v>
      </c>
      <c r="AM203" s="22" t="str">
        <f t="shared" si="25"/>
        <v>insert into tipopercorsotipofase (id,idtipopercorso,idtipofase,obbligatorio,progressivo) values (3340,340,72,'0',3);</v>
      </c>
      <c r="AN203" s="22" t="str">
        <f t="shared" si="26"/>
        <v/>
      </c>
      <c r="AO203" s="24" t="str">
        <f t="shared" si="27"/>
        <v/>
      </c>
      <c r="AP203" s="24" t="str">
        <f t="shared" si="28"/>
        <v/>
      </c>
      <c r="AQ203" s="24" t="str">
        <f t="shared" si="29"/>
        <v/>
      </c>
    </row>
    <row r="204" spans="1:43" ht="9.75" customHeight="1" x14ac:dyDescent="0.25">
      <c r="A204" s="9">
        <v>170</v>
      </c>
      <c r="B204" s="10" t="str">
        <f t="shared" si="41"/>
        <v/>
      </c>
      <c r="C204" s="21">
        <v>175</v>
      </c>
      <c r="D204" s="21" t="str">
        <f t="shared" si="89"/>
        <v>spostamento con destinazione finale in cimitero di CITTA''</v>
      </c>
      <c r="E204" s="21"/>
      <c r="F204" s="2">
        <v>0</v>
      </c>
      <c r="G204" s="2" t="str">
        <f t="shared" ref="G204" si="100">VLOOKUP(F204,categorialetteraweb,3,0)</f>
        <v>-</v>
      </c>
      <c r="H204" s="2">
        <v>0</v>
      </c>
      <c r="I204" s="2" t="str">
        <f t="shared" ref="I204" si="101">VLOOKUP(H204,categorialetteraweb,3,0)</f>
        <v>-</v>
      </c>
      <c r="J204" s="2">
        <v>0</v>
      </c>
      <c r="K204" s="2" t="str">
        <f t="shared" ref="K204" si="102">VLOOKUP(J204,categorialetteraweb,3,0)</f>
        <v>-</v>
      </c>
      <c r="L204" s="9" t="str">
        <f>IF(AG204&lt;&gt;"",CONCATENATE(V204," ",W204," poi ",Z204," ",AA204,", quindi ",AD204," ",AE204," e ",AG204," ",AH204),IF(AD204&lt;&gt;"",CONCATENATE(V204," ",W204," poi ",Z204," ",AA204," e ",AD204," ",AE204),IF(Z204&lt;&gt;"",CONCATENATE(V204," ",W204," poi ",Z204," ",AA204),CONCATENATE(V204," ",W204))))</f>
        <v xml:space="preserve">estumulazione  poi collocazione in camera mortuaria e deposito in ossario comune </v>
      </c>
      <c r="M204" s="1">
        <v>345</v>
      </c>
      <c r="N204" s="1" t="str">
        <f t="shared" ref="N204" si="103">TEXT(M204,"000")</f>
        <v>345</v>
      </c>
      <c r="O204" s="1">
        <v>1</v>
      </c>
      <c r="P204" s="5">
        <f>VLOOKUP($C204,fase,8,0)</f>
        <v>175</v>
      </c>
      <c r="Q204" s="26">
        <f t="shared" ref="Q204" si="104">IF(U204&gt;0,VLOOKUP(U204,fase,8,0),0)</f>
        <v>50</v>
      </c>
      <c r="R204" s="26">
        <f t="shared" ref="R204" si="105">IF(Y204&gt;0,VLOOKUP(Y204,fase,8,0),0)</f>
        <v>74</v>
      </c>
      <c r="S204" s="26">
        <f t="shared" ref="S204" si="106">IF(AC204&gt;0,VLOOKUP(AC204,fase,8,0),0)</f>
        <v>82</v>
      </c>
      <c r="T204" s="26">
        <f t="shared" si="47"/>
        <v>0</v>
      </c>
      <c r="U204" s="4">
        <v>50</v>
      </c>
      <c r="V204" s="4" t="str">
        <f t="shared" ref="V204" si="107">VLOOKUP(U204,fase,2)</f>
        <v>estumulazione</v>
      </c>
      <c r="W204" s="4"/>
      <c r="X204" s="4">
        <v>0</v>
      </c>
      <c r="Y204" s="4">
        <v>74</v>
      </c>
      <c r="Z204" s="4" t="str">
        <f t="shared" ref="Z204" si="108">VLOOKUP(Y204,fase,2)</f>
        <v>collocazione</v>
      </c>
      <c r="AA204" s="4" t="s">
        <v>145</v>
      </c>
      <c r="AB204" s="4">
        <v>0</v>
      </c>
      <c r="AC204" s="4">
        <v>82</v>
      </c>
      <c r="AD204" s="4" t="str">
        <f>VLOOKUP(AC204,fase,2)</f>
        <v>deposito in ossario comune</v>
      </c>
      <c r="AE204" s="4"/>
      <c r="AF204" s="4"/>
      <c r="AG204" s="4"/>
      <c r="AH204" s="4"/>
      <c r="AI204" s="23" t="str">
        <f t="shared" si="21"/>
        <v>insert into tipopercorso (id,codice,descrizione) values (345,'345','estumulazione  poi collocazione in camera mortuaria e deposito in ossario comune ');</v>
      </c>
      <c r="AJ204" s="35" t="str">
        <f t="shared" si="22"/>
        <v>insert into tipopercorsotipofase (id,idtipopercorso,idtipofase,obbligatorio,progressivo) values (345,345,175,'0',0);</v>
      </c>
      <c r="AK204" s="22" t="str">
        <f t="shared" si="23"/>
        <v>insert into tipopercorsotipofase (id,idtipopercorso,idtipofase,obbligatorio,progressivo) values (1345,345,50,'0',1);</v>
      </c>
      <c r="AL204" s="22" t="str">
        <f t="shared" si="24"/>
        <v>insert into tipopercorsotipofase (id,idtipopercorso,idtipofase,obbligatorio,progressivo) values (2345,345,74,'0',2);</v>
      </c>
      <c r="AM204" s="22" t="str">
        <f t="shared" si="25"/>
        <v>insert into tipopercorsotipofase (id,idtipopercorso,idtipofase,obbligatorio,progressivo) values (3345,345,82,'0',3);</v>
      </c>
      <c r="AN204" s="22" t="str">
        <f t="shared" si="26"/>
        <v/>
      </c>
      <c r="AO204" s="24" t="str">
        <f t="shared" si="27"/>
        <v/>
      </c>
      <c r="AP204" s="24" t="str">
        <f t="shared" si="28"/>
        <v/>
      </c>
      <c r="AQ204" s="24" t="str">
        <f t="shared" si="29"/>
        <v/>
      </c>
    </row>
    <row r="205" spans="1:43" ht="9.75" customHeight="1" x14ac:dyDescent="0.25">
      <c r="A205" s="9">
        <v>170</v>
      </c>
      <c r="B205" s="10" t="str">
        <f t="shared" si="41"/>
        <v/>
      </c>
      <c r="C205" s="21">
        <v>175</v>
      </c>
      <c r="D205" s="21" t="str">
        <f t="shared" si="89"/>
        <v>spostamento con destinazione finale in cimitero di CITTA''</v>
      </c>
      <c r="E205" s="21"/>
      <c r="F205" s="2">
        <v>10</v>
      </c>
      <c r="G205" s="2" t="str">
        <f t="shared" si="38"/>
        <v>AT</v>
      </c>
      <c r="H205" s="2">
        <v>30</v>
      </c>
      <c r="I205" s="2" t="str">
        <f t="shared" si="39"/>
        <v>AC</v>
      </c>
      <c r="J205" s="2">
        <v>0</v>
      </c>
      <c r="K205" s="2" t="str">
        <f t="shared" si="40"/>
        <v>-</v>
      </c>
      <c r="L205" s="9" t="str">
        <f t="shared" si="79"/>
        <v>estumulazione  poi collocazione in camera mortuaria, quindi cremazione  e tumulazione ceneri</v>
      </c>
      <c r="M205" s="1">
        <v>350</v>
      </c>
      <c r="N205" s="1" t="str">
        <f t="shared" si="20"/>
        <v>350</v>
      </c>
      <c r="O205" s="1">
        <v>1</v>
      </c>
      <c r="P205" s="5">
        <f t="shared" si="43"/>
        <v>175</v>
      </c>
      <c r="Q205" s="26">
        <f t="shared" si="44"/>
        <v>50</v>
      </c>
      <c r="R205" s="26">
        <f t="shared" si="45"/>
        <v>74</v>
      </c>
      <c r="S205" s="26">
        <f t="shared" si="46"/>
        <v>66</v>
      </c>
      <c r="T205" s="26">
        <f t="shared" si="47"/>
        <v>70</v>
      </c>
      <c r="U205" s="4">
        <v>50</v>
      </c>
      <c r="V205" s="4" t="str">
        <f t="shared" si="35"/>
        <v>estumulazione</v>
      </c>
      <c r="W205" s="4"/>
      <c r="X205" s="4">
        <v>0</v>
      </c>
      <c r="Y205" s="4">
        <v>74</v>
      </c>
      <c r="Z205" s="4" t="str">
        <f>VLOOKUP(Y205,fase,2)</f>
        <v>collocazione</v>
      </c>
      <c r="AA205" s="4" t="s">
        <v>145</v>
      </c>
      <c r="AB205" s="4">
        <v>0</v>
      </c>
      <c r="AC205" s="4">
        <v>66</v>
      </c>
      <c r="AD205" s="4" t="str">
        <f>VLOOKUP(AC205,fase,2)</f>
        <v>cremazione</v>
      </c>
      <c r="AE205" s="4"/>
      <c r="AF205" s="4">
        <v>70</v>
      </c>
      <c r="AG205" s="4" t="str">
        <f t="shared" ref="AG205:AG214" si="109">VLOOKUP(AF205,fase,2)</f>
        <v>tumulazione</v>
      </c>
      <c r="AH205" s="4" t="s">
        <v>149</v>
      </c>
      <c r="AI205" s="23" t="str">
        <f t="shared" si="21"/>
        <v>insert into tipopercorso (id,codice,descrizione) values (350,'350','estumulazione  poi collocazione in camera mortuaria, quindi cremazione  e tumulazione ceneri');</v>
      </c>
      <c r="AJ205" s="35" t="str">
        <f t="shared" si="22"/>
        <v>insert into tipopercorsotipofase (id,idtipopercorso,idtipofase,obbligatorio,progressivo) values (350,350,175,'0',0);</v>
      </c>
      <c r="AK205" s="22" t="str">
        <f t="shared" si="23"/>
        <v>insert into tipopercorsotipofase (id,idtipopercorso,idtipofase,obbligatorio,progressivo) values (1350,350,50,'0',1);</v>
      </c>
      <c r="AL205" s="22" t="str">
        <f t="shared" si="24"/>
        <v>insert into tipopercorsotipofase (id,idtipopercorso,idtipofase,obbligatorio,progressivo) values (2350,350,74,'0',2);</v>
      </c>
      <c r="AM205" s="22" t="str">
        <f t="shared" si="25"/>
        <v>insert into tipopercorsotipofase (id,idtipopercorso,idtipofase,obbligatorio,progressivo) values (3350,350,66,'0',3);</v>
      </c>
      <c r="AN205" s="22" t="str">
        <f t="shared" si="26"/>
        <v>insert into tipopercorsotipofase (id,idtipopercorso,idtipofase,obbligatorio,progressivo) values (4350,350,70,'0',4);</v>
      </c>
      <c r="AO205" s="24" t="str">
        <f t="shared" si="27"/>
        <v>insert into tipopercorsocategorialettera (id,idtipopercorso,idcategorialetteraweb) values (450,350,10);</v>
      </c>
      <c r="AP205" s="24" t="str">
        <f t="shared" si="28"/>
        <v>insert into tipopercorsocategorialettera (id,idtipopercorso,idcategorialetteraweb) values (1450,350,30);</v>
      </c>
      <c r="AQ205" s="24" t="str">
        <f t="shared" si="29"/>
        <v/>
      </c>
    </row>
    <row r="206" spans="1:43" ht="9.75" customHeight="1" x14ac:dyDescent="0.25">
      <c r="A206" s="9">
        <v>170</v>
      </c>
      <c r="B206" s="10" t="str">
        <f t="shared" si="41"/>
        <v/>
      </c>
      <c r="C206" s="21">
        <v>175</v>
      </c>
      <c r="D206" s="21" t="str">
        <f t="shared" si="42"/>
        <v>spostamento con destinazione finale in cimitero di CITTA''</v>
      </c>
      <c r="E206" s="21"/>
      <c r="F206" s="2">
        <v>10</v>
      </c>
      <c r="G206" s="2" t="str">
        <f t="shared" si="38"/>
        <v>AT</v>
      </c>
      <c r="H206" s="2">
        <v>30</v>
      </c>
      <c r="I206" s="2" t="str">
        <f t="shared" si="39"/>
        <v>AC</v>
      </c>
      <c r="J206" s="2">
        <v>0</v>
      </c>
      <c r="K206" s="2" t="str">
        <f t="shared" si="40"/>
        <v>-</v>
      </c>
      <c r="L206" s="9" t="str">
        <f t="shared" si="79"/>
        <v>estumulazione  poi collocazione in camera mortuaria, quindi cremazione  e dispersione in cinerario comune</v>
      </c>
      <c r="M206" s="1">
        <v>355</v>
      </c>
      <c r="N206" s="1" t="str">
        <f t="shared" si="20"/>
        <v>355</v>
      </c>
      <c r="O206" s="1">
        <v>1</v>
      </c>
      <c r="P206" s="5">
        <f t="shared" si="43"/>
        <v>175</v>
      </c>
      <c r="Q206" s="26">
        <f t="shared" si="44"/>
        <v>50</v>
      </c>
      <c r="R206" s="26">
        <f t="shared" si="45"/>
        <v>74</v>
      </c>
      <c r="S206" s="26">
        <f t="shared" si="46"/>
        <v>66</v>
      </c>
      <c r="T206" s="26">
        <f t="shared" si="47"/>
        <v>80</v>
      </c>
      <c r="U206" s="4">
        <v>50</v>
      </c>
      <c r="V206" s="4" t="str">
        <f t="shared" si="35"/>
        <v>estumulazione</v>
      </c>
      <c r="W206" s="4"/>
      <c r="X206" s="4">
        <v>0</v>
      </c>
      <c r="Y206" s="4">
        <v>74</v>
      </c>
      <c r="Z206" s="4" t="str">
        <f>VLOOKUP(Y206,fase,2)</f>
        <v>collocazione</v>
      </c>
      <c r="AA206" s="4" t="s">
        <v>145</v>
      </c>
      <c r="AB206" s="4">
        <v>0</v>
      </c>
      <c r="AC206" s="4">
        <v>66</v>
      </c>
      <c r="AD206" s="4" t="str">
        <f>VLOOKUP(AC206,fase,2)</f>
        <v>cremazione</v>
      </c>
      <c r="AE206" s="4"/>
      <c r="AF206" s="4">
        <v>80</v>
      </c>
      <c r="AG206" s="4" t="str">
        <f t="shared" si="109"/>
        <v>dispersione</v>
      </c>
      <c r="AH206" s="4" t="s">
        <v>85</v>
      </c>
      <c r="AI206" s="23" t="str">
        <f t="shared" si="21"/>
        <v>insert into tipopercorso (id,codice,descrizione) values (355,'355','estumulazione  poi collocazione in camera mortuaria, quindi cremazione  e dispersione in cinerario comune');</v>
      </c>
      <c r="AJ206" s="35" t="str">
        <f t="shared" si="22"/>
        <v>insert into tipopercorsotipofase (id,idtipopercorso,idtipofase,obbligatorio,progressivo) values (355,355,175,'0',0);</v>
      </c>
      <c r="AK206" s="22" t="str">
        <f t="shared" si="23"/>
        <v>insert into tipopercorsotipofase (id,idtipopercorso,idtipofase,obbligatorio,progressivo) values (1355,355,50,'0',1);</v>
      </c>
      <c r="AL206" s="22" t="str">
        <f t="shared" si="24"/>
        <v>insert into tipopercorsotipofase (id,idtipopercorso,idtipofase,obbligatorio,progressivo) values (2355,355,74,'0',2);</v>
      </c>
      <c r="AM206" s="22" t="str">
        <f t="shared" si="25"/>
        <v>insert into tipopercorsotipofase (id,idtipopercorso,idtipofase,obbligatorio,progressivo) values (3355,355,66,'0',3);</v>
      </c>
      <c r="AN206" s="22" t="str">
        <f t="shared" si="26"/>
        <v>insert into tipopercorsotipofase (id,idtipopercorso,idtipofase,obbligatorio,progressivo) values (4355,355,80,'0',4);</v>
      </c>
      <c r="AO206" s="24" t="str">
        <f t="shared" si="27"/>
        <v>insert into tipopercorsocategorialettera (id,idtipopercorso,idcategorialetteraweb) values (455,355,10);</v>
      </c>
      <c r="AP206" s="24" t="str">
        <f t="shared" si="28"/>
        <v>insert into tipopercorsocategorialettera (id,idtipopercorso,idcategorialetteraweb) values (1455,355,30);</v>
      </c>
      <c r="AQ206" s="24" t="str">
        <f t="shared" si="29"/>
        <v/>
      </c>
    </row>
    <row r="207" spans="1:43" ht="9.75" customHeight="1" x14ac:dyDescent="0.25">
      <c r="A207" s="9">
        <v>170</v>
      </c>
      <c r="B207" s="10" t="str">
        <f t="shared" si="41"/>
        <v/>
      </c>
      <c r="C207" s="21">
        <v>175</v>
      </c>
      <c r="D207" s="21" t="str">
        <f t="shared" ref="D207:D214" si="110">VLOOKUP(C207,fase,2,0)</f>
        <v>spostamento con destinazione finale in cimitero di CITTA''</v>
      </c>
      <c r="E207" s="21"/>
      <c r="F207" s="2">
        <v>10</v>
      </c>
      <c r="G207" s="2" t="str">
        <f t="shared" si="38"/>
        <v>AT</v>
      </c>
      <c r="H207" s="2">
        <v>30</v>
      </c>
      <c r="I207" s="2" t="str">
        <f t="shared" si="39"/>
        <v>AC</v>
      </c>
      <c r="J207" s="2">
        <v>0</v>
      </c>
      <c r="K207" s="2" t="str">
        <f t="shared" si="40"/>
        <v>-</v>
      </c>
      <c r="L207" s="9" t="str">
        <f t="shared" si="79"/>
        <v>estumulazione  poi collocazione in camera mortuaria, quindi cremazione  e dispersione in cimitero comunale</v>
      </c>
      <c r="M207" s="1">
        <v>360</v>
      </c>
      <c r="N207" s="1" t="str">
        <f t="shared" si="20"/>
        <v>360</v>
      </c>
      <c r="O207" s="1">
        <v>1</v>
      </c>
      <c r="P207" s="5">
        <f t="shared" si="43"/>
        <v>175</v>
      </c>
      <c r="Q207" s="26">
        <f t="shared" si="44"/>
        <v>50</v>
      </c>
      <c r="R207" s="26">
        <f t="shared" si="45"/>
        <v>74</v>
      </c>
      <c r="S207" s="26">
        <f t="shared" si="46"/>
        <v>66</v>
      </c>
      <c r="T207" s="26">
        <f t="shared" si="47"/>
        <v>80</v>
      </c>
      <c r="U207" s="4">
        <v>50</v>
      </c>
      <c r="V207" s="4" t="str">
        <f t="shared" si="35"/>
        <v>estumulazione</v>
      </c>
      <c r="W207" s="4"/>
      <c r="X207" s="4">
        <v>0</v>
      </c>
      <c r="Y207" s="4">
        <v>74</v>
      </c>
      <c r="Z207" s="4" t="str">
        <f>VLOOKUP(Y207,fase,2)</f>
        <v>collocazione</v>
      </c>
      <c r="AA207" s="4" t="s">
        <v>145</v>
      </c>
      <c r="AB207" s="4">
        <v>0</v>
      </c>
      <c r="AC207" s="4">
        <v>66</v>
      </c>
      <c r="AD207" s="4" t="str">
        <f>VLOOKUP(AC207,fase,2)</f>
        <v>cremazione</v>
      </c>
      <c r="AE207" s="4"/>
      <c r="AF207" s="4">
        <v>80</v>
      </c>
      <c r="AG207" s="4" t="str">
        <f t="shared" si="109"/>
        <v>dispersione</v>
      </c>
      <c r="AH207" s="4" t="s">
        <v>86</v>
      </c>
      <c r="AI207" s="23" t="str">
        <f t="shared" si="21"/>
        <v>insert into tipopercorso (id,codice,descrizione) values (360,'360','estumulazione  poi collocazione in camera mortuaria, quindi cremazione  e dispersione in cimitero comunale');</v>
      </c>
      <c r="AJ207" s="35" t="str">
        <f t="shared" si="22"/>
        <v>insert into tipopercorsotipofase (id,idtipopercorso,idtipofase,obbligatorio,progressivo) values (360,360,175,'0',0);</v>
      </c>
      <c r="AK207" s="22" t="str">
        <f t="shared" si="23"/>
        <v>insert into tipopercorsotipofase (id,idtipopercorso,idtipofase,obbligatorio,progressivo) values (1360,360,50,'0',1);</v>
      </c>
      <c r="AL207" s="22" t="str">
        <f t="shared" si="24"/>
        <v>insert into tipopercorsotipofase (id,idtipopercorso,idtipofase,obbligatorio,progressivo) values (2360,360,74,'0',2);</v>
      </c>
      <c r="AM207" s="22" t="str">
        <f t="shared" si="25"/>
        <v>insert into tipopercorsotipofase (id,idtipopercorso,idtipofase,obbligatorio,progressivo) values (3360,360,66,'0',3);</v>
      </c>
      <c r="AN207" s="22" t="str">
        <f t="shared" si="26"/>
        <v>insert into tipopercorsotipofase (id,idtipopercorso,idtipofase,obbligatorio,progressivo) values (4360,360,80,'0',4);</v>
      </c>
      <c r="AO207" s="24" t="str">
        <f t="shared" si="27"/>
        <v>insert into tipopercorsocategorialettera (id,idtipopercorso,idcategorialetteraweb) values (460,360,10);</v>
      </c>
      <c r="AP207" s="24" t="str">
        <f t="shared" si="28"/>
        <v>insert into tipopercorsocategorialettera (id,idtipopercorso,idcategorialetteraweb) values (1460,360,30);</v>
      </c>
      <c r="AQ207" s="24" t="str">
        <f t="shared" si="29"/>
        <v/>
      </c>
    </row>
    <row r="208" spans="1:43" ht="9.75" customHeight="1" x14ac:dyDescent="0.25">
      <c r="A208" s="9">
        <v>170</v>
      </c>
      <c r="B208" s="10" t="str">
        <f t="shared" si="41"/>
        <v/>
      </c>
      <c r="C208" s="21">
        <v>175</v>
      </c>
      <c r="D208" s="21" t="str">
        <f>VLOOKUP(C208,fase,2,0)</f>
        <v>spostamento con destinazione finale in cimitero di CITTA''</v>
      </c>
      <c r="E208" s="21"/>
      <c r="F208" s="2">
        <v>0</v>
      </c>
      <c r="G208" s="2" t="str">
        <f>VLOOKUP(F208,categorialetteraweb,3,0)</f>
        <v>-</v>
      </c>
      <c r="H208" s="2">
        <v>0</v>
      </c>
      <c r="I208" s="2" t="str">
        <f>VLOOKUP(H208,categorialetteraweb,3,0)</f>
        <v>-</v>
      </c>
      <c r="J208" s="2">
        <v>0</v>
      </c>
      <c r="K208" s="2" t="str">
        <f>VLOOKUP(J208,categorialetteraweb,3,0)</f>
        <v>-</v>
      </c>
      <c r="L208" s="9" t="str">
        <f>IF(AG208&lt;&gt;"",CONCATENATE(V208," ",W208," poi ",Z208," ",AA208,", quindi ",AD208," ",AE208," e ",AG208," ",AH208),IF(AD208&lt;&gt;"",CONCATENATE(V208," ",W208," poi ",Z208," ",AA208," e ",AD208," ",AE208),IF(Z208&lt;&gt;"",CONCATENATE(V208," ",W208," poi ",Z208," ",AA208),CONCATENATE(V208," ",W208))))</f>
        <v>estumulazione d''ufficio poi collocazione in camera mortuaria e deposito in ossario comune in assenza di altra richiesta</v>
      </c>
      <c r="M208" s="1">
        <v>365</v>
      </c>
      <c r="N208" s="1" t="str">
        <f>TEXT(M208,"000")</f>
        <v>365</v>
      </c>
      <c r="O208" s="1">
        <v>1</v>
      </c>
      <c r="P208" s="5">
        <f>VLOOKUP($C208,fase,8,0)</f>
        <v>175</v>
      </c>
      <c r="Q208" s="26">
        <f>IF(U208&gt;0,VLOOKUP(U208,fase,8,0),0)</f>
        <v>50</v>
      </c>
      <c r="R208" s="26">
        <f>IF(Y208&gt;0,VLOOKUP(Y208,fase,8,0),0)</f>
        <v>74</v>
      </c>
      <c r="S208" s="26">
        <f>IF(AC208&gt;0,VLOOKUP(AC208,fase,8,0),0)</f>
        <v>82</v>
      </c>
      <c r="T208" s="26">
        <f t="shared" si="47"/>
        <v>0</v>
      </c>
      <c r="U208" s="4">
        <v>50</v>
      </c>
      <c r="V208" s="4" t="str">
        <f>VLOOKUP(U208,fase,2)</f>
        <v>estumulazione</v>
      </c>
      <c r="W208" s="4" t="s">
        <v>163</v>
      </c>
      <c r="X208" s="4">
        <v>1</v>
      </c>
      <c r="Y208" s="4">
        <v>74</v>
      </c>
      <c r="Z208" s="4" t="str">
        <f>VLOOKUP(Y208,fase,2)</f>
        <v>collocazione</v>
      </c>
      <c r="AA208" s="4" t="s">
        <v>145</v>
      </c>
      <c r="AB208" s="4">
        <v>1</v>
      </c>
      <c r="AC208" s="4">
        <v>82</v>
      </c>
      <c r="AD208" s="4" t="str">
        <f>VLOOKUP(AC208,fase,2)</f>
        <v>deposito in ossario comune</v>
      </c>
      <c r="AE208" s="4" t="s">
        <v>160</v>
      </c>
      <c r="AF208" s="4"/>
      <c r="AG208" s="4"/>
      <c r="AH208" s="4"/>
      <c r="AI208" s="23" t="str">
        <f t="shared" si="21"/>
        <v>insert into tipopercorso (id,codice,descrizione) values (365,'365','estumulazione d''ufficio poi collocazione in camera mortuaria e deposito in ossario comune in assenza di altra richiesta');</v>
      </c>
      <c r="AJ208" s="35" t="str">
        <f t="shared" si="22"/>
        <v>insert into tipopercorsotipofase (id,idtipopercorso,idtipofase,obbligatorio,progressivo) values (365,365,175,'0',0);</v>
      </c>
      <c r="AK208" s="22" t="str">
        <f t="shared" si="23"/>
        <v>insert into tipopercorsotipofase (id,idtipopercorso,idtipofase,obbligatorio,progressivo) values (1365,365,50,'1',1);</v>
      </c>
      <c r="AL208" s="22" t="str">
        <f t="shared" si="24"/>
        <v>insert into tipopercorsotipofase (id,idtipopercorso,idtipofase,obbligatorio,progressivo) values (2365,365,74,'1',2);</v>
      </c>
      <c r="AM208" s="22" t="str">
        <f t="shared" si="25"/>
        <v>insert into tipopercorsotipofase (id,idtipopercorso,idtipofase,obbligatorio,progressivo) values (3365,365,82,'0',3);</v>
      </c>
      <c r="AN208" s="22" t="str">
        <f t="shared" si="26"/>
        <v/>
      </c>
      <c r="AO208" s="24" t="str">
        <f t="shared" si="27"/>
        <v/>
      </c>
      <c r="AP208" s="24" t="str">
        <f t="shared" si="28"/>
        <v/>
      </c>
      <c r="AQ208" s="24" t="str">
        <f t="shared" si="29"/>
        <v/>
      </c>
    </row>
    <row r="209" spans="1:43" ht="9.75" customHeight="1" x14ac:dyDescent="0.25">
      <c r="A209" s="9">
        <v>170</v>
      </c>
      <c r="B209" s="10" t="str">
        <f t="shared" si="41"/>
        <v/>
      </c>
      <c r="C209" s="21">
        <v>175</v>
      </c>
      <c r="D209" s="21" t="str">
        <f t="shared" si="110"/>
        <v>spostamento con destinazione finale in cimitero di CITTA''</v>
      </c>
      <c r="E209" s="21"/>
      <c r="F209" s="2">
        <v>0</v>
      </c>
      <c r="G209" s="2" t="str">
        <f t="shared" si="38"/>
        <v>-</v>
      </c>
      <c r="H209" s="2">
        <v>0</v>
      </c>
      <c r="I209" s="2" t="str">
        <f t="shared" si="39"/>
        <v>-</v>
      </c>
      <c r="J209" s="2">
        <v>0</v>
      </c>
      <c r="K209" s="2" t="str">
        <f t="shared" si="40"/>
        <v>-</v>
      </c>
      <c r="L209" s="9" t="str">
        <f>IF(AG209&lt;&gt;"",CONCATENATE(V209," ",W209," poi ",Z209," ",AA209,", quindi ",AD209," ",AE209," e ",AG209," ",AH209),IF(AD209&lt;&gt;"",CONCATENATE(V209," ",W209," poi ",Z209," ",AA209," e ",AD209," ",AE209),IF(Z209&lt;&gt;"",CONCATENATE(V209," ",W209," poi ",Z209," ",AA209),CONCATENATE(V209," ",W209))))</f>
        <v xml:space="preserve">esumazione  poi collocazione in camera mortuaria e tumulazione </v>
      </c>
      <c r="M209" s="1">
        <v>370</v>
      </c>
      <c r="N209" s="1" t="str">
        <f>TEXT(M209,"000")</f>
        <v>370</v>
      </c>
      <c r="O209" s="1">
        <v>1</v>
      </c>
      <c r="P209" s="5">
        <f>VLOOKUP($C209,fase,8,0)</f>
        <v>175</v>
      </c>
      <c r="Q209" s="26">
        <f t="shared" si="44"/>
        <v>54</v>
      </c>
      <c r="R209" s="26">
        <f t="shared" si="45"/>
        <v>74</v>
      </c>
      <c r="S209" s="26">
        <f t="shared" si="46"/>
        <v>70</v>
      </c>
      <c r="T209" s="26">
        <f t="shared" ref="T209:T228" si="111">IF(AF209&gt;0,VLOOKUP(AF209,fase,8,0),0)</f>
        <v>0</v>
      </c>
      <c r="U209" s="4">
        <v>54</v>
      </c>
      <c r="V209" s="4" t="str">
        <f t="shared" si="35"/>
        <v>esumazione</v>
      </c>
      <c r="W209" s="4"/>
      <c r="X209" s="4">
        <v>0</v>
      </c>
      <c r="Y209" s="4">
        <v>74</v>
      </c>
      <c r="Z209" s="4" t="str">
        <f t="shared" ref="Z209:Z211" si="112">VLOOKUP(Y209,fase,2)</f>
        <v>collocazione</v>
      </c>
      <c r="AA209" s="4" t="s">
        <v>145</v>
      </c>
      <c r="AB209" s="4">
        <v>0</v>
      </c>
      <c r="AC209" s="4">
        <v>70</v>
      </c>
      <c r="AD209" s="4" t="str">
        <f t="shared" ref="AD209:AD210" si="113">VLOOKUP(AC209,fase,2)</f>
        <v>tumulazione</v>
      </c>
      <c r="AE209" s="4"/>
      <c r="AF209" s="4"/>
      <c r="AG209" s="4"/>
      <c r="AH209" s="4"/>
      <c r="AI209" s="23" t="str">
        <f t="shared" si="21"/>
        <v>insert into tipopercorso (id,codice,descrizione) values (370,'370','esumazione  poi collocazione in camera mortuaria e tumulazione ');</v>
      </c>
      <c r="AJ209" s="35" t="str">
        <f t="shared" si="22"/>
        <v>insert into tipopercorsotipofase (id,idtipopercorso,idtipofase,obbligatorio,progressivo) values (370,370,175,'0',0);</v>
      </c>
      <c r="AK209" s="22" t="str">
        <f t="shared" si="23"/>
        <v>insert into tipopercorsotipofase (id,idtipopercorso,idtipofase,obbligatorio,progressivo) values (1370,370,54,'0',1);</v>
      </c>
      <c r="AL209" s="22" t="str">
        <f t="shared" si="24"/>
        <v>insert into tipopercorsotipofase (id,idtipopercorso,idtipofase,obbligatorio,progressivo) values (2370,370,74,'0',2);</v>
      </c>
      <c r="AM209" s="22" t="str">
        <f t="shared" si="25"/>
        <v>insert into tipopercorsotipofase (id,idtipopercorso,idtipofase,obbligatorio,progressivo) values (3370,370,70,'0',3);</v>
      </c>
      <c r="AN209" s="22" t="str">
        <f t="shared" si="26"/>
        <v/>
      </c>
      <c r="AO209" s="24" t="str">
        <f t="shared" si="27"/>
        <v/>
      </c>
      <c r="AP209" s="24" t="str">
        <f t="shared" si="28"/>
        <v/>
      </c>
      <c r="AQ209" s="24" t="str">
        <f t="shared" si="29"/>
        <v/>
      </c>
    </row>
    <row r="210" spans="1:43" ht="9.75" customHeight="1" x14ac:dyDescent="0.25">
      <c r="A210" s="9">
        <v>170</v>
      </c>
      <c r="B210" s="10" t="str">
        <f t="shared" si="41"/>
        <v/>
      </c>
      <c r="C210" s="21">
        <v>175</v>
      </c>
      <c r="D210" s="21" t="str">
        <f t="shared" si="110"/>
        <v>spostamento con destinazione finale in cimitero di CITTA''</v>
      </c>
      <c r="E210" s="21"/>
      <c r="F210" s="2">
        <v>0</v>
      </c>
      <c r="G210" s="2" t="str">
        <f t="shared" si="38"/>
        <v>-</v>
      </c>
      <c r="H210" s="2">
        <v>0</v>
      </c>
      <c r="I210" s="2" t="str">
        <f t="shared" si="39"/>
        <v>-</v>
      </c>
      <c r="J210" s="2">
        <v>0</v>
      </c>
      <c r="K210" s="2" t="str">
        <f t="shared" si="40"/>
        <v>-</v>
      </c>
      <c r="L210" s="9" t="str">
        <f>IF(AG210&lt;&gt;"",CONCATENATE(V210," ",W210," poi ",Z210," ",AA210,", quindi ",AD210," ",AE210," e ",AG210," ",AH210),IF(AD210&lt;&gt;"",CONCATENATE(V210," ",W210," poi ",Z210," ",AA210," e ",AD210," ",AE210),IF(Z210&lt;&gt;"",CONCATENATE(V210," ",W210," poi ",Z210," ",AA210),CONCATENATE(V210," ",W210))))</f>
        <v>esumazione  poi collocazione in camera mortuaria e inumazione in campo consumo</v>
      </c>
      <c r="M210" s="1">
        <v>375</v>
      </c>
      <c r="N210" s="1" t="str">
        <f t="shared" ref="N210:N211" si="114">TEXT(M210,"000")</f>
        <v>375</v>
      </c>
      <c r="O210" s="1">
        <v>1</v>
      </c>
      <c r="P210" s="5">
        <f>VLOOKUP($C210,fase,8,0)</f>
        <v>175</v>
      </c>
      <c r="Q210" s="26">
        <f t="shared" si="44"/>
        <v>54</v>
      </c>
      <c r="R210" s="26">
        <f t="shared" si="45"/>
        <v>74</v>
      </c>
      <c r="S210" s="26">
        <f t="shared" si="46"/>
        <v>72</v>
      </c>
      <c r="T210" s="26">
        <f t="shared" si="111"/>
        <v>0</v>
      </c>
      <c r="U210" s="4">
        <v>54</v>
      </c>
      <c r="V210" s="4" t="str">
        <f t="shared" si="35"/>
        <v>esumazione</v>
      </c>
      <c r="W210" s="4"/>
      <c r="X210" s="4">
        <v>0</v>
      </c>
      <c r="Y210" s="4">
        <v>74</v>
      </c>
      <c r="Z210" s="4" t="str">
        <f t="shared" si="112"/>
        <v>collocazione</v>
      </c>
      <c r="AA210" s="4" t="s">
        <v>145</v>
      </c>
      <c r="AB210" s="4">
        <v>0</v>
      </c>
      <c r="AC210" s="4">
        <v>72</v>
      </c>
      <c r="AD210" s="4" t="str">
        <f t="shared" si="113"/>
        <v>inumazione</v>
      </c>
      <c r="AE210" s="4" t="s">
        <v>148</v>
      </c>
      <c r="AF210" s="4"/>
      <c r="AG210" s="4"/>
      <c r="AH210" s="4"/>
      <c r="AI210" s="23" t="str">
        <f t="shared" ref="AI210:AI228" si="115">IF(O210=1,CONCATENATE("insert into tipopercorso (id,codice,descrizione) values (",M210,",'",N210,"','",L210,"');"),"")</f>
        <v>insert into tipopercorso (id,codice,descrizione) values (375,'375','esumazione  poi collocazione in camera mortuaria e inumazione in campo consumo');</v>
      </c>
      <c r="AJ210" s="35" t="str">
        <f t="shared" ref="AJ210:AJ228" si="116">IF(O210=1,IF(P210&gt;0,CONCATENATE("insert into tipopercorsotipofase (id,idtipopercorso,idtipofase,obbligatorio,progressivo) values (",M210,",",M210,",",P210,",'0',0);"),""),"")</f>
        <v>insert into tipopercorsotipofase (id,idtipopercorso,idtipofase,obbligatorio,progressivo) values (375,375,175,'0',0);</v>
      </c>
      <c r="AK210" s="22" t="str">
        <f t="shared" ref="AK210:AK228" si="117">IF(O210=1,IF(Q210&gt;0,CONCATENATE("insert into tipopercorsotipofase (id,idtipopercorso,idtipofase,obbligatorio,progressivo) values (",1000+M210,",",M210,",",Q210,",","'"&amp;X210&amp;"'",",1);"),""),"")</f>
        <v>insert into tipopercorsotipofase (id,idtipopercorso,idtipofase,obbligatorio,progressivo) values (1375,375,54,'0',1);</v>
      </c>
      <c r="AL210" s="22" t="str">
        <f t="shared" ref="AL210:AL228" si="118">IF(O210=1,IF(R210&gt;0,CONCATENATE("insert into tipopercorsotipofase (id,idtipopercorso,idtipofase,obbligatorio,progressivo) values (",2000+M210,",",M210,",",R210,",","'"&amp;AB210&amp;"'",",2);"),""),"")</f>
        <v>insert into tipopercorsotipofase (id,idtipopercorso,idtipofase,obbligatorio,progressivo) values (2375,375,74,'0',2);</v>
      </c>
      <c r="AM210" s="22" t="str">
        <f t="shared" ref="AM210:AM228" si="119">IF(O210=1,IF(S210&gt;0,CONCATENATE("insert into tipopercorsotipofase (id,idtipopercorso,idtipofase,obbligatorio,progressivo) values (",3000+M210,",",M210,",",S210,",'0',3);"),""),"")</f>
        <v>insert into tipopercorsotipofase (id,idtipopercorso,idtipofase,obbligatorio,progressivo) values (3375,375,72,'0',3);</v>
      </c>
      <c r="AN210" s="22" t="str">
        <f t="shared" ref="AN210:AN228" si="120">IF(O210=1,IF(T210&gt;0,CONCATENATE("insert into tipopercorsotipofase (id,idtipopercorso,idtipofase,obbligatorio,progressivo) values (",4000+M210,",",M210,",",T210,",'0',4);"),""),"")</f>
        <v/>
      </c>
      <c r="AO210" s="24" t="str">
        <f t="shared" ref="AO210:AO228" si="121">IF(O210=1,IF(F210&gt;0,CONCATENATE("insert into tipopercorsocategorialettera (id,idtipopercorso,idcategorialetteraweb) values (",100+M210,",",M210,",",F210,");"),""),"")</f>
        <v/>
      </c>
      <c r="AP210" s="24" t="str">
        <f t="shared" ref="AP210:AP228" si="122">IF(O210=1,IF(H210&gt;0,CONCATENATE("insert into tipopercorsocategorialettera (id,idtipopercorso,idcategorialetteraweb) values (",1100+M210,",",M210,",",H210,");"),""),"")</f>
        <v/>
      </c>
      <c r="AQ210" s="24" t="str">
        <f t="shared" ref="AQ210:AQ228" si="123">IF(O210=1,IF(J210&gt;0,CONCATENATE("insert into tipopercorsocategorialettera (id,idtipopercorso,idcategorialetteraweb) values (",2100+M210,",",M210,",",J210,");"),""),"")</f>
        <v/>
      </c>
    </row>
    <row r="211" spans="1:43" ht="9.75" customHeight="1" x14ac:dyDescent="0.25">
      <c r="A211" s="9">
        <v>170</v>
      </c>
      <c r="B211" s="10" t="str">
        <f t="shared" si="41"/>
        <v/>
      </c>
      <c r="C211" s="21">
        <v>175</v>
      </c>
      <c r="D211" s="21" t="str">
        <f t="shared" si="110"/>
        <v>spostamento con destinazione finale in cimitero di CITTA''</v>
      </c>
      <c r="E211" s="21"/>
      <c r="F211" s="2">
        <v>0</v>
      </c>
      <c r="G211" s="2" t="str">
        <f t="shared" si="38"/>
        <v>-</v>
      </c>
      <c r="H211" s="2">
        <v>0</v>
      </c>
      <c r="I211" s="2" t="str">
        <f t="shared" si="39"/>
        <v>-</v>
      </c>
      <c r="J211" s="2">
        <v>0</v>
      </c>
      <c r="K211" s="2" t="str">
        <f t="shared" si="40"/>
        <v>-</v>
      </c>
      <c r="L211" s="9" t="str">
        <f>IF(AG211&lt;&gt;"",CONCATENATE(V211," ",W211," poi ",Z211," ",AA211,", quindi ",AD211," ",AE211," e ",AG211," ",AH211),IF(AD211&lt;&gt;"",CONCATENATE(V211," ",W211," poi ",Z211," ",AA211," e ",AD211," ",AE211),IF(Z211&lt;&gt;"",CONCATENATE(V211," ",W211," poi ",Z211," ",AA211),CONCATENATE(V211," ",W211))))</f>
        <v xml:space="preserve">esumazione  poi collocazione in camera mortuaria e deposito in ossario comune </v>
      </c>
      <c r="M211" s="1">
        <v>380</v>
      </c>
      <c r="N211" s="1" t="str">
        <f t="shared" si="114"/>
        <v>380</v>
      </c>
      <c r="O211" s="1">
        <v>1</v>
      </c>
      <c r="P211" s="5">
        <f>VLOOKUP($C211,fase,8,0)</f>
        <v>175</v>
      </c>
      <c r="Q211" s="26">
        <f t="shared" si="44"/>
        <v>54</v>
      </c>
      <c r="R211" s="26">
        <f t="shared" si="45"/>
        <v>74</v>
      </c>
      <c r="S211" s="26">
        <f t="shared" si="46"/>
        <v>82</v>
      </c>
      <c r="T211" s="26">
        <f t="shared" si="111"/>
        <v>0</v>
      </c>
      <c r="U211" s="4">
        <v>54</v>
      </c>
      <c r="V211" s="4" t="str">
        <f t="shared" si="35"/>
        <v>esumazione</v>
      </c>
      <c r="W211" s="4"/>
      <c r="X211" s="4">
        <v>0</v>
      </c>
      <c r="Y211" s="4">
        <v>74</v>
      </c>
      <c r="Z211" s="4" t="str">
        <f t="shared" si="112"/>
        <v>collocazione</v>
      </c>
      <c r="AA211" s="4" t="s">
        <v>145</v>
      </c>
      <c r="AB211" s="4">
        <v>0</v>
      </c>
      <c r="AC211" s="4">
        <v>82</v>
      </c>
      <c r="AD211" s="4" t="str">
        <f t="shared" ref="AD211:AD217" si="124">VLOOKUP(AC211,fase,2)</f>
        <v>deposito in ossario comune</v>
      </c>
      <c r="AE211" s="4"/>
      <c r="AF211" s="4"/>
      <c r="AG211" s="4"/>
      <c r="AH211" s="4"/>
      <c r="AI211" s="23" t="str">
        <f t="shared" si="115"/>
        <v>insert into tipopercorso (id,codice,descrizione) values (380,'380','esumazione  poi collocazione in camera mortuaria e deposito in ossario comune ');</v>
      </c>
      <c r="AJ211" s="35" t="str">
        <f t="shared" si="116"/>
        <v>insert into tipopercorsotipofase (id,idtipopercorso,idtipofase,obbligatorio,progressivo) values (380,380,175,'0',0);</v>
      </c>
      <c r="AK211" s="22" t="str">
        <f t="shared" si="117"/>
        <v>insert into tipopercorsotipofase (id,idtipopercorso,idtipofase,obbligatorio,progressivo) values (1380,380,54,'0',1);</v>
      </c>
      <c r="AL211" s="22" t="str">
        <f t="shared" si="118"/>
        <v>insert into tipopercorsotipofase (id,idtipopercorso,idtipofase,obbligatorio,progressivo) values (2380,380,74,'0',2);</v>
      </c>
      <c r="AM211" s="22" t="str">
        <f t="shared" si="119"/>
        <v>insert into tipopercorsotipofase (id,idtipopercorso,idtipofase,obbligatorio,progressivo) values (3380,380,82,'0',3);</v>
      </c>
      <c r="AN211" s="22" t="str">
        <f t="shared" si="120"/>
        <v/>
      </c>
      <c r="AO211" s="24" t="str">
        <f t="shared" si="121"/>
        <v/>
      </c>
      <c r="AP211" s="24" t="str">
        <f t="shared" si="122"/>
        <v/>
      </c>
      <c r="AQ211" s="24" t="str">
        <f t="shared" si="123"/>
        <v/>
      </c>
    </row>
    <row r="212" spans="1:43" ht="9.75" customHeight="1" x14ac:dyDescent="0.25">
      <c r="A212" s="9">
        <v>170</v>
      </c>
      <c r="B212" s="10" t="str">
        <f t="shared" si="41"/>
        <v/>
      </c>
      <c r="C212" s="21">
        <v>175</v>
      </c>
      <c r="D212" s="21" t="str">
        <f t="shared" si="110"/>
        <v>spostamento con destinazione finale in cimitero di CITTA''</v>
      </c>
      <c r="E212" s="21"/>
      <c r="F212" s="2">
        <v>10</v>
      </c>
      <c r="G212" s="2" t="str">
        <f t="shared" si="38"/>
        <v>AT</v>
      </c>
      <c r="H212" s="2">
        <v>30</v>
      </c>
      <c r="I212" s="2" t="str">
        <f t="shared" si="39"/>
        <v>AC</v>
      </c>
      <c r="J212" s="2">
        <v>0</v>
      </c>
      <c r="K212" s="2" t="str">
        <f t="shared" si="40"/>
        <v>-</v>
      </c>
      <c r="L212" s="9" t="str">
        <f t="shared" si="79"/>
        <v>esumazione  poi collocazione in camera mortuaria, quindi cremazione  e tumulazione ceneri</v>
      </c>
      <c r="M212" s="1">
        <v>385</v>
      </c>
      <c r="N212" s="1" t="str">
        <f t="shared" si="20"/>
        <v>385</v>
      </c>
      <c r="O212" s="1">
        <v>1</v>
      </c>
      <c r="P212" s="5">
        <f t="shared" si="43"/>
        <v>175</v>
      </c>
      <c r="Q212" s="26">
        <f t="shared" si="44"/>
        <v>54</v>
      </c>
      <c r="R212" s="26">
        <f t="shared" si="45"/>
        <v>74</v>
      </c>
      <c r="S212" s="26">
        <f t="shared" si="46"/>
        <v>66</v>
      </c>
      <c r="T212" s="26">
        <f t="shared" si="111"/>
        <v>70</v>
      </c>
      <c r="U212" s="4">
        <v>54</v>
      </c>
      <c r="V212" s="4" t="str">
        <f t="shared" ref="V212:V214" si="125">VLOOKUP(U212,fase,2)</f>
        <v>esumazione</v>
      </c>
      <c r="W212" s="4"/>
      <c r="X212" s="4">
        <v>0</v>
      </c>
      <c r="Y212" s="4">
        <v>74</v>
      </c>
      <c r="Z212" s="4" t="str">
        <f t="shared" ref="Z212:Z217" si="126">VLOOKUP(Y212,fase,2)</f>
        <v>collocazione</v>
      </c>
      <c r="AA212" s="4" t="s">
        <v>145</v>
      </c>
      <c r="AB212" s="4">
        <v>0</v>
      </c>
      <c r="AC212" s="4">
        <v>66</v>
      </c>
      <c r="AD212" s="4" t="str">
        <f t="shared" si="124"/>
        <v>cremazione</v>
      </c>
      <c r="AE212" s="4"/>
      <c r="AF212" s="4">
        <v>70</v>
      </c>
      <c r="AG212" s="4" t="str">
        <f t="shared" si="109"/>
        <v>tumulazione</v>
      </c>
      <c r="AH212" s="4" t="s">
        <v>149</v>
      </c>
      <c r="AI212" s="23" t="str">
        <f t="shared" si="115"/>
        <v>insert into tipopercorso (id,codice,descrizione) values (385,'385','esumazione  poi collocazione in camera mortuaria, quindi cremazione  e tumulazione ceneri');</v>
      </c>
      <c r="AJ212" s="35" t="str">
        <f t="shared" si="116"/>
        <v>insert into tipopercorsotipofase (id,idtipopercorso,idtipofase,obbligatorio,progressivo) values (385,385,175,'0',0);</v>
      </c>
      <c r="AK212" s="22" t="str">
        <f t="shared" si="117"/>
        <v>insert into tipopercorsotipofase (id,idtipopercorso,idtipofase,obbligatorio,progressivo) values (1385,385,54,'0',1);</v>
      </c>
      <c r="AL212" s="22" t="str">
        <f t="shared" si="118"/>
        <v>insert into tipopercorsotipofase (id,idtipopercorso,idtipofase,obbligatorio,progressivo) values (2385,385,74,'0',2);</v>
      </c>
      <c r="AM212" s="22" t="str">
        <f t="shared" si="119"/>
        <v>insert into tipopercorsotipofase (id,idtipopercorso,idtipofase,obbligatorio,progressivo) values (3385,385,66,'0',3);</v>
      </c>
      <c r="AN212" s="22" t="str">
        <f t="shared" si="120"/>
        <v>insert into tipopercorsotipofase (id,idtipopercorso,idtipofase,obbligatorio,progressivo) values (4385,385,70,'0',4);</v>
      </c>
      <c r="AO212" s="24" t="str">
        <f t="shared" si="121"/>
        <v>insert into tipopercorsocategorialettera (id,idtipopercorso,idcategorialetteraweb) values (485,385,10);</v>
      </c>
      <c r="AP212" s="24" t="str">
        <f t="shared" si="122"/>
        <v>insert into tipopercorsocategorialettera (id,idtipopercorso,idcategorialetteraweb) values (1485,385,30);</v>
      </c>
      <c r="AQ212" s="24" t="str">
        <f t="shared" si="123"/>
        <v/>
      </c>
    </row>
    <row r="213" spans="1:43" ht="9.75" customHeight="1" x14ac:dyDescent="0.25">
      <c r="A213" s="9">
        <v>170</v>
      </c>
      <c r="B213" s="10" t="str">
        <f t="shared" si="41"/>
        <v/>
      </c>
      <c r="C213" s="21">
        <v>175</v>
      </c>
      <c r="D213" s="21" t="str">
        <f t="shared" si="110"/>
        <v>spostamento con destinazione finale in cimitero di CITTA''</v>
      </c>
      <c r="E213" s="21"/>
      <c r="F213" s="2">
        <v>10</v>
      </c>
      <c r="G213" s="2" t="str">
        <f t="shared" si="38"/>
        <v>AT</v>
      </c>
      <c r="H213" s="2">
        <v>30</v>
      </c>
      <c r="I213" s="2" t="str">
        <f t="shared" si="39"/>
        <v>AC</v>
      </c>
      <c r="J213" s="2">
        <v>0</v>
      </c>
      <c r="K213" s="2" t="str">
        <f t="shared" si="40"/>
        <v>-</v>
      </c>
      <c r="L213" s="9" t="str">
        <f t="shared" si="79"/>
        <v>esumazione  poi collocazione in camera mortuaria, quindi cremazione  e dispersione in cinerario comune</v>
      </c>
      <c r="M213" s="1">
        <v>390</v>
      </c>
      <c r="N213" s="1" t="str">
        <f t="shared" si="20"/>
        <v>390</v>
      </c>
      <c r="O213" s="1">
        <v>1</v>
      </c>
      <c r="P213" s="5">
        <f t="shared" si="43"/>
        <v>175</v>
      </c>
      <c r="Q213" s="26">
        <f t="shared" si="44"/>
        <v>54</v>
      </c>
      <c r="R213" s="26">
        <f t="shared" si="45"/>
        <v>74</v>
      </c>
      <c r="S213" s="26">
        <f t="shared" si="46"/>
        <v>66</v>
      </c>
      <c r="T213" s="26">
        <f t="shared" si="111"/>
        <v>80</v>
      </c>
      <c r="U213" s="4">
        <v>54</v>
      </c>
      <c r="V213" s="4" t="str">
        <f t="shared" si="125"/>
        <v>esumazione</v>
      </c>
      <c r="W213" s="4"/>
      <c r="X213" s="4">
        <v>0</v>
      </c>
      <c r="Y213" s="4">
        <v>74</v>
      </c>
      <c r="Z213" s="4" t="str">
        <f t="shared" si="126"/>
        <v>collocazione</v>
      </c>
      <c r="AA213" s="4" t="s">
        <v>145</v>
      </c>
      <c r="AB213" s="4">
        <v>0</v>
      </c>
      <c r="AC213" s="4">
        <v>66</v>
      </c>
      <c r="AD213" s="4" t="str">
        <f t="shared" si="124"/>
        <v>cremazione</v>
      </c>
      <c r="AE213" s="4"/>
      <c r="AF213" s="4">
        <v>80</v>
      </c>
      <c r="AG213" s="4" t="str">
        <f t="shared" si="109"/>
        <v>dispersione</v>
      </c>
      <c r="AH213" s="4" t="s">
        <v>85</v>
      </c>
      <c r="AI213" s="23" t="str">
        <f t="shared" si="115"/>
        <v>insert into tipopercorso (id,codice,descrizione) values (390,'390','esumazione  poi collocazione in camera mortuaria, quindi cremazione  e dispersione in cinerario comune');</v>
      </c>
      <c r="AJ213" s="35" t="str">
        <f t="shared" si="116"/>
        <v>insert into tipopercorsotipofase (id,idtipopercorso,idtipofase,obbligatorio,progressivo) values (390,390,175,'0',0);</v>
      </c>
      <c r="AK213" s="22" t="str">
        <f t="shared" si="117"/>
        <v>insert into tipopercorsotipofase (id,idtipopercorso,idtipofase,obbligatorio,progressivo) values (1390,390,54,'0',1);</v>
      </c>
      <c r="AL213" s="22" t="str">
        <f t="shared" si="118"/>
        <v>insert into tipopercorsotipofase (id,idtipopercorso,idtipofase,obbligatorio,progressivo) values (2390,390,74,'0',2);</v>
      </c>
      <c r="AM213" s="22" t="str">
        <f t="shared" si="119"/>
        <v>insert into tipopercorsotipofase (id,idtipopercorso,idtipofase,obbligatorio,progressivo) values (3390,390,66,'0',3);</v>
      </c>
      <c r="AN213" s="22" t="str">
        <f t="shared" si="120"/>
        <v>insert into tipopercorsotipofase (id,idtipopercorso,idtipofase,obbligatorio,progressivo) values (4390,390,80,'0',4);</v>
      </c>
      <c r="AO213" s="24" t="str">
        <f t="shared" si="121"/>
        <v>insert into tipopercorsocategorialettera (id,idtipopercorso,idcategorialetteraweb) values (490,390,10);</v>
      </c>
      <c r="AP213" s="24" t="str">
        <f t="shared" si="122"/>
        <v>insert into tipopercorsocategorialettera (id,idtipopercorso,idcategorialetteraweb) values (1490,390,30);</v>
      </c>
      <c r="AQ213" s="24" t="str">
        <f t="shared" si="123"/>
        <v/>
      </c>
    </row>
    <row r="214" spans="1:43" ht="9.75" customHeight="1" x14ac:dyDescent="0.25">
      <c r="A214" s="9">
        <v>170</v>
      </c>
      <c r="B214" s="10" t="str">
        <f t="shared" si="41"/>
        <v/>
      </c>
      <c r="C214" s="21">
        <v>175</v>
      </c>
      <c r="D214" s="21" t="str">
        <f t="shared" si="110"/>
        <v>spostamento con destinazione finale in cimitero di CITTA''</v>
      </c>
      <c r="E214" s="21"/>
      <c r="F214" s="2">
        <v>10</v>
      </c>
      <c r="G214" s="2" t="str">
        <f t="shared" si="38"/>
        <v>AT</v>
      </c>
      <c r="H214" s="2">
        <v>30</v>
      </c>
      <c r="I214" s="2" t="str">
        <f t="shared" si="39"/>
        <v>AC</v>
      </c>
      <c r="J214" s="2">
        <v>0</v>
      </c>
      <c r="K214" s="2" t="str">
        <f t="shared" si="40"/>
        <v>-</v>
      </c>
      <c r="L214" s="9" t="str">
        <f t="shared" si="79"/>
        <v>esumazione  poi collocazione in camera mortuaria, quindi cremazione  e dispersione in cimitero comunale</v>
      </c>
      <c r="M214" s="1">
        <v>395</v>
      </c>
      <c r="N214" s="1" t="str">
        <f t="shared" si="20"/>
        <v>395</v>
      </c>
      <c r="O214" s="1">
        <v>1</v>
      </c>
      <c r="P214" s="5">
        <f t="shared" si="43"/>
        <v>175</v>
      </c>
      <c r="Q214" s="26">
        <f t="shared" si="44"/>
        <v>54</v>
      </c>
      <c r="R214" s="26">
        <f t="shared" si="45"/>
        <v>74</v>
      </c>
      <c r="S214" s="26">
        <f t="shared" si="46"/>
        <v>66</v>
      </c>
      <c r="T214" s="26">
        <f t="shared" si="111"/>
        <v>80</v>
      </c>
      <c r="U214" s="4">
        <v>54</v>
      </c>
      <c r="V214" s="4" t="str">
        <f t="shared" si="125"/>
        <v>esumazione</v>
      </c>
      <c r="W214" s="4"/>
      <c r="X214" s="4">
        <v>0</v>
      </c>
      <c r="Y214" s="4">
        <v>74</v>
      </c>
      <c r="Z214" s="4" t="str">
        <f t="shared" si="126"/>
        <v>collocazione</v>
      </c>
      <c r="AA214" s="4" t="s">
        <v>145</v>
      </c>
      <c r="AB214" s="4">
        <v>0</v>
      </c>
      <c r="AC214" s="4">
        <v>66</v>
      </c>
      <c r="AD214" s="4" t="str">
        <f t="shared" si="124"/>
        <v>cremazione</v>
      </c>
      <c r="AE214" s="4"/>
      <c r="AF214" s="4">
        <v>80</v>
      </c>
      <c r="AG214" s="4" t="str">
        <f t="shared" si="109"/>
        <v>dispersione</v>
      </c>
      <c r="AH214" s="4" t="s">
        <v>86</v>
      </c>
      <c r="AI214" s="23" t="str">
        <f t="shared" si="115"/>
        <v>insert into tipopercorso (id,codice,descrizione) values (395,'395','esumazione  poi collocazione in camera mortuaria, quindi cremazione  e dispersione in cimitero comunale');</v>
      </c>
      <c r="AJ214" s="35" t="str">
        <f t="shared" si="116"/>
        <v>insert into tipopercorsotipofase (id,idtipopercorso,idtipofase,obbligatorio,progressivo) values (395,395,175,'0',0);</v>
      </c>
      <c r="AK214" s="22" t="str">
        <f t="shared" si="117"/>
        <v>insert into tipopercorsotipofase (id,idtipopercorso,idtipofase,obbligatorio,progressivo) values (1395,395,54,'0',1);</v>
      </c>
      <c r="AL214" s="22" t="str">
        <f t="shared" si="118"/>
        <v>insert into tipopercorsotipofase (id,idtipopercorso,idtipofase,obbligatorio,progressivo) values (2395,395,74,'0',2);</v>
      </c>
      <c r="AM214" s="22" t="str">
        <f t="shared" si="119"/>
        <v>insert into tipopercorsotipofase (id,idtipopercorso,idtipofase,obbligatorio,progressivo) values (3395,395,66,'0',3);</v>
      </c>
      <c r="AN214" s="22" t="str">
        <f t="shared" si="120"/>
        <v>insert into tipopercorsotipofase (id,idtipopercorso,idtipofase,obbligatorio,progressivo) values (4395,395,80,'0',4);</v>
      </c>
      <c r="AO214" s="24" t="str">
        <f t="shared" si="121"/>
        <v>insert into tipopercorsocategorialettera (id,idtipopercorso,idcategorialetteraweb) values (495,395,10);</v>
      </c>
      <c r="AP214" s="24" t="str">
        <f t="shared" si="122"/>
        <v>insert into tipopercorsocategorialettera (id,idtipopercorso,idcategorialetteraweb) values (1495,395,30);</v>
      </c>
      <c r="AQ214" s="24" t="str">
        <f t="shared" si="123"/>
        <v/>
      </c>
    </row>
    <row r="215" spans="1:43" ht="9.75" customHeight="1" x14ac:dyDescent="0.25">
      <c r="A215" s="9">
        <v>170</v>
      </c>
      <c r="B215" s="10" t="str">
        <f t="shared" si="41"/>
        <v/>
      </c>
      <c r="C215" s="21">
        <v>175</v>
      </c>
      <c r="D215" s="21" t="str">
        <f t="shared" ref="D215:D216" si="127">VLOOKUP(C215,fase,2,0)</f>
        <v>spostamento con destinazione finale in cimitero di CITTA''</v>
      </c>
      <c r="E215" s="21"/>
      <c r="F215" s="2">
        <v>10</v>
      </c>
      <c r="G215" s="2" t="str">
        <f t="shared" ref="G215:G216" si="128">VLOOKUP(F215,categorialetteraweb,3,0)</f>
        <v>AT</v>
      </c>
      <c r="H215" s="2">
        <v>30</v>
      </c>
      <c r="I215" s="2" t="str">
        <f t="shared" ref="I215:I216" si="129">VLOOKUP(H215,categorialetteraweb,3,0)</f>
        <v>AC</v>
      </c>
      <c r="J215" s="2">
        <v>0</v>
      </c>
      <c r="K215" s="2" t="str">
        <f t="shared" ref="K215:K216" si="130">VLOOKUP(J215,categorialetteraweb,3,0)</f>
        <v>-</v>
      </c>
      <c r="L215" s="9" t="str">
        <f t="shared" ref="L215:L216" si="131">IF(AG215&lt;&gt;"",CONCATENATE(V215," ",W215," poi ",Z215," ",AA215,", quindi ",AD215," ",AE215," e ",AG215," ",AH215),IF(AD215&lt;&gt;"",CONCATENATE(V215," ",W215," poi ",Z215," ",AA215," e ",AD215," ",AE215),IF(Z215&lt;&gt;"",CONCATENATE(V215," ",W215," poi ",Z215," ",AA215),CONCATENATE(V215," ",W215))))</f>
        <v>esumazione  poi collocazione in camera mortuaria, quindi cremazione  e dispersione in cimitero comunale</v>
      </c>
      <c r="M215" s="1">
        <v>400</v>
      </c>
      <c r="N215" s="1" t="str">
        <f t="shared" ref="N215:N216" si="132">TEXT(M215,"000")</f>
        <v>400</v>
      </c>
      <c r="O215" s="1">
        <v>1</v>
      </c>
      <c r="P215" s="5">
        <f t="shared" si="43"/>
        <v>175</v>
      </c>
      <c r="Q215" s="26">
        <f t="shared" ref="Q215:Q216" si="133">IF(U215&gt;0,VLOOKUP(U215,fase,8,0),0)</f>
        <v>54</v>
      </c>
      <c r="R215" s="26">
        <f t="shared" ref="R215:R216" si="134">IF(Y215&gt;0,VLOOKUP(Y215,fase,8,0),0)</f>
        <v>74</v>
      </c>
      <c r="S215" s="26">
        <f t="shared" ref="S215:S216" si="135">IF(AC215&gt;0,VLOOKUP(AC215,fase,8,0),0)</f>
        <v>66</v>
      </c>
      <c r="T215" s="26">
        <f t="shared" si="111"/>
        <v>80</v>
      </c>
      <c r="U215" s="4">
        <v>54</v>
      </c>
      <c r="V215" s="4" t="str">
        <f t="shared" ref="V215:V216" si="136">VLOOKUP(U215,fase,2)</f>
        <v>esumazione</v>
      </c>
      <c r="W215" s="4"/>
      <c r="X215" s="4">
        <v>0</v>
      </c>
      <c r="Y215" s="4">
        <v>74</v>
      </c>
      <c r="Z215" s="4" t="str">
        <f t="shared" si="126"/>
        <v>collocazione</v>
      </c>
      <c r="AA215" s="4" t="s">
        <v>145</v>
      </c>
      <c r="AB215" s="4">
        <v>0</v>
      </c>
      <c r="AC215" s="4">
        <v>66</v>
      </c>
      <c r="AD215" s="4" t="str">
        <f t="shared" si="124"/>
        <v>cremazione</v>
      </c>
      <c r="AE215" s="4"/>
      <c r="AF215" s="4">
        <v>80</v>
      </c>
      <c r="AG215" s="4" t="str">
        <f t="shared" ref="AG215:AG216" si="137">VLOOKUP(AF215,fase,2)</f>
        <v>dispersione</v>
      </c>
      <c r="AH215" s="4" t="s">
        <v>86</v>
      </c>
      <c r="AI215" s="23" t="str">
        <f t="shared" si="115"/>
        <v>insert into tipopercorso (id,codice,descrizione) values (400,'400','esumazione  poi collocazione in camera mortuaria, quindi cremazione  e dispersione in cimitero comunale');</v>
      </c>
      <c r="AJ215" s="35" t="str">
        <f t="shared" si="116"/>
        <v>insert into tipopercorsotipofase (id,idtipopercorso,idtipofase,obbligatorio,progressivo) values (400,400,175,'0',0);</v>
      </c>
      <c r="AK215" s="22" t="str">
        <f t="shared" si="117"/>
        <v>insert into tipopercorsotipofase (id,idtipopercorso,idtipofase,obbligatorio,progressivo) values (1400,400,54,'0',1);</v>
      </c>
      <c r="AL215" s="22" t="str">
        <f t="shared" si="118"/>
        <v>insert into tipopercorsotipofase (id,idtipopercorso,idtipofase,obbligatorio,progressivo) values (2400,400,74,'0',2);</v>
      </c>
      <c r="AM215" s="22" t="str">
        <f t="shared" si="119"/>
        <v>insert into tipopercorsotipofase (id,idtipopercorso,idtipofase,obbligatorio,progressivo) values (3400,400,66,'0',3);</v>
      </c>
      <c r="AN215" s="22" t="str">
        <f t="shared" si="120"/>
        <v>insert into tipopercorsotipofase (id,idtipopercorso,idtipofase,obbligatorio,progressivo) values (4400,400,80,'0',4);</v>
      </c>
      <c r="AO215" s="24" t="str">
        <f t="shared" si="121"/>
        <v>insert into tipopercorsocategorialettera (id,idtipopercorso,idcategorialetteraweb) values (500,400,10);</v>
      </c>
      <c r="AP215" s="24" t="str">
        <f t="shared" si="122"/>
        <v>insert into tipopercorsocategorialettera (id,idtipopercorso,idcategorialetteraweb) values (1500,400,30);</v>
      </c>
      <c r="AQ215" s="24" t="str">
        <f t="shared" si="123"/>
        <v/>
      </c>
    </row>
    <row r="216" spans="1:43" ht="9.75" customHeight="1" x14ac:dyDescent="0.25">
      <c r="A216" s="9">
        <v>170</v>
      </c>
      <c r="B216" s="10" t="str">
        <f t="shared" si="41"/>
        <v/>
      </c>
      <c r="C216" s="21">
        <v>175</v>
      </c>
      <c r="D216" s="21" t="str">
        <f t="shared" si="127"/>
        <v>spostamento con destinazione finale in cimitero di CITTA''</v>
      </c>
      <c r="E216" s="21"/>
      <c r="F216" s="2">
        <v>10</v>
      </c>
      <c r="G216" s="2" t="str">
        <f t="shared" si="128"/>
        <v>AT</v>
      </c>
      <c r="H216" s="2">
        <v>30</v>
      </c>
      <c r="I216" s="2" t="str">
        <f t="shared" si="129"/>
        <v>AC</v>
      </c>
      <c r="J216" s="2">
        <v>0</v>
      </c>
      <c r="K216" s="2" t="str">
        <f t="shared" si="130"/>
        <v>-</v>
      </c>
      <c r="L216" s="9" t="str">
        <f t="shared" si="131"/>
        <v>esumazione  poi collocazione in camera mortuaria, quindi cremazione  e dispersione in cimitero comunale</v>
      </c>
      <c r="M216" s="1">
        <v>405</v>
      </c>
      <c r="N216" s="1" t="str">
        <f t="shared" si="132"/>
        <v>405</v>
      </c>
      <c r="O216" s="1">
        <v>1</v>
      </c>
      <c r="P216" s="5">
        <f t="shared" si="43"/>
        <v>175</v>
      </c>
      <c r="Q216" s="26">
        <f t="shared" si="133"/>
        <v>54</v>
      </c>
      <c r="R216" s="26">
        <f t="shared" si="134"/>
        <v>74</v>
      </c>
      <c r="S216" s="26">
        <f t="shared" si="135"/>
        <v>66</v>
      </c>
      <c r="T216" s="26">
        <f t="shared" si="111"/>
        <v>80</v>
      </c>
      <c r="U216" s="4">
        <v>54</v>
      </c>
      <c r="V216" s="4" t="str">
        <f t="shared" si="136"/>
        <v>esumazione</v>
      </c>
      <c r="W216" s="4"/>
      <c r="X216" s="4">
        <v>0</v>
      </c>
      <c r="Y216" s="4">
        <v>74</v>
      </c>
      <c r="Z216" s="4" t="str">
        <f t="shared" si="126"/>
        <v>collocazione</v>
      </c>
      <c r="AA216" s="4" t="s">
        <v>145</v>
      </c>
      <c r="AB216" s="4">
        <v>0</v>
      </c>
      <c r="AC216" s="4">
        <v>66</v>
      </c>
      <c r="AD216" s="4" t="str">
        <f t="shared" si="124"/>
        <v>cremazione</v>
      </c>
      <c r="AE216" s="4"/>
      <c r="AF216" s="4">
        <v>80</v>
      </c>
      <c r="AG216" s="4" t="str">
        <f t="shared" si="137"/>
        <v>dispersione</v>
      </c>
      <c r="AH216" s="4" t="s">
        <v>86</v>
      </c>
      <c r="AI216" s="23" t="str">
        <f t="shared" si="115"/>
        <v>insert into tipopercorso (id,codice,descrizione) values (405,'405','esumazione  poi collocazione in camera mortuaria, quindi cremazione  e dispersione in cimitero comunale');</v>
      </c>
      <c r="AJ216" s="35" t="str">
        <f t="shared" si="116"/>
        <v>insert into tipopercorsotipofase (id,idtipopercorso,idtipofase,obbligatorio,progressivo) values (405,405,175,'0',0);</v>
      </c>
      <c r="AK216" s="22" t="str">
        <f t="shared" si="117"/>
        <v>insert into tipopercorsotipofase (id,idtipopercorso,idtipofase,obbligatorio,progressivo) values (1405,405,54,'0',1);</v>
      </c>
      <c r="AL216" s="22" t="str">
        <f t="shared" si="118"/>
        <v>insert into tipopercorsotipofase (id,idtipopercorso,idtipofase,obbligatorio,progressivo) values (2405,405,74,'0',2);</v>
      </c>
      <c r="AM216" s="22" t="str">
        <f t="shared" si="119"/>
        <v>insert into tipopercorsotipofase (id,idtipopercorso,idtipofase,obbligatorio,progressivo) values (3405,405,66,'0',3);</v>
      </c>
      <c r="AN216" s="22" t="str">
        <f t="shared" si="120"/>
        <v>insert into tipopercorsotipofase (id,idtipopercorso,idtipofase,obbligatorio,progressivo) values (4405,405,80,'0',4);</v>
      </c>
      <c r="AO216" s="24" t="str">
        <f t="shared" si="121"/>
        <v>insert into tipopercorsocategorialettera (id,idtipopercorso,idcategorialetteraweb) values (505,405,10);</v>
      </c>
      <c r="AP216" s="24" t="str">
        <f t="shared" si="122"/>
        <v>insert into tipopercorsocategorialettera (id,idtipopercorso,idcategorialetteraweb) values (1505,405,30);</v>
      </c>
      <c r="AQ216" s="24" t="str">
        <f t="shared" si="123"/>
        <v/>
      </c>
    </row>
    <row r="217" spans="1:43" ht="9.75" customHeight="1" x14ac:dyDescent="0.25">
      <c r="A217" s="9">
        <v>170</v>
      </c>
      <c r="B217" s="10" t="str">
        <f>IF(A217=A216,"",IF(A217=A208,MID(VLOOKUP(A217,A$25:B$44,2),39,99),MID(VLOOKUP(A217,A$25:B$44,2),1,38)))</f>
        <v/>
      </c>
      <c r="C217" s="21">
        <v>175</v>
      </c>
      <c r="D217" s="21" t="str">
        <f t="shared" ref="D217" si="138">VLOOKUP(C217,fase,2,0)</f>
        <v>spostamento con destinazione finale in cimitero di CITTA''</v>
      </c>
      <c r="E217" s="21"/>
      <c r="F217" s="2">
        <v>0</v>
      </c>
      <c r="G217" s="2" t="str">
        <f t="shared" ref="G217" si="139">VLOOKUP(F217,categorialetteraweb,3,0)</f>
        <v>-</v>
      </c>
      <c r="H217" s="2">
        <v>0</v>
      </c>
      <c r="I217" s="2" t="str">
        <f t="shared" ref="I217" si="140">VLOOKUP(H217,categorialetteraweb,3,0)</f>
        <v>-</v>
      </c>
      <c r="J217" s="2">
        <v>0</v>
      </c>
      <c r="K217" s="2" t="str">
        <f t="shared" ref="K217" si="141">VLOOKUP(J217,categorialetteraweb,3,0)</f>
        <v>-</v>
      </c>
      <c r="L217" s="9" t="str">
        <f t="shared" ref="L217" si="142">IF(AG217&lt;&gt;"",CONCATENATE(V217," ",W217," poi ",Z217," ",AA217,", quindi ",AD217," ",AE217," e ",AG217," ",AH217),IF(AD217&lt;&gt;"",CONCATENATE(V217," ",W217," poi ",Z217," ",AA217," e ",AD217," ",AE217),IF(Z217&lt;&gt;"",CONCATENATE(V217," ",W217," poi ",Z217," ",AA217),CONCATENATE(V217," ",W217))))</f>
        <v>esumazione d''ufficio poi collocazione in camera mortuaria e deposito in ossario comune in assenza di altra richiesta</v>
      </c>
      <c r="M217" s="1">
        <v>410</v>
      </c>
      <c r="N217" s="1" t="str">
        <f t="shared" ref="N217" si="143">TEXT(M217,"000")</f>
        <v>410</v>
      </c>
      <c r="O217" s="1">
        <v>1</v>
      </c>
      <c r="P217" s="5">
        <f t="shared" si="43"/>
        <v>175</v>
      </c>
      <c r="Q217" s="26">
        <f t="shared" ref="Q217" si="144">IF(U217&gt;0,VLOOKUP(U217,fase,8,0),0)</f>
        <v>54</v>
      </c>
      <c r="R217" s="26">
        <f t="shared" ref="R217" si="145">IF(Y217&gt;0,VLOOKUP(Y217,fase,8,0),0)</f>
        <v>74</v>
      </c>
      <c r="S217" s="26">
        <f t="shared" ref="S217" si="146">IF(AC217&gt;0,VLOOKUP(AC217,fase,8,0),0)</f>
        <v>82</v>
      </c>
      <c r="T217" s="26">
        <f t="shared" si="111"/>
        <v>0</v>
      </c>
      <c r="U217" s="4">
        <v>54</v>
      </c>
      <c r="V217" s="4" t="str">
        <f t="shared" ref="V217" si="147">VLOOKUP(U217,fase,2)</f>
        <v>esumazione</v>
      </c>
      <c r="W217" s="4" t="s">
        <v>163</v>
      </c>
      <c r="X217" s="4">
        <v>1</v>
      </c>
      <c r="Y217" s="4">
        <v>74</v>
      </c>
      <c r="Z217" s="4" t="str">
        <f t="shared" si="126"/>
        <v>collocazione</v>
      </c>
      <c r="AA217" s="4" t="s">
        <v>145</v>
      </c>
      <c r="AB217" s="4">
        <v>1</v>
      </c>
      <c r="AC217" s="4">
        <v>82</v>
      </c>
      <c r="AD217" s="4" t="str">
        <f t="shared" si="124"/>
        <v>deposito in ossario comune</v>
      </c>
      <c r="AE217" s="4" t="s">
        <v>160</v>
      </c>
      <c r="AF217" s="4"/>
      <c r="AG217" s="4"/>
      <c r="AH217" s="4"/>
      <c r="AI217" s="23" t="str">
        <f t="shared" si="115"/>
        <v>insert into tipopercorso (id,codice,descrizione) values (410,'410','esumazione d''ufficio poi collocazione in camera mortuaria e deposito in ossario comune in assenza di altra richiesta');</v>
      </c>
      <c r="AJ217" s="35" t="str">
        <f t="shared" si="116"/>
        <v>insert into tipopercorsotipofase (id,idtipopercorso,idtipofase,obbligatorio,progressivo) values (410,410,175,'0',0);</v>
      </c>
      <c r="AK217" s="22" t="str">
        <f t="shared" si="117"/>
        <v>insert into tipopercorsotipofase (id,idtipopercorso,idtipofase,obbligatorio,progressivo) values (1410,410,54,'1',1);</v>
      </c>
      <c r="AL217" s="22" t="str">
        <f t="shared" si="118"/>
        <v>insert into tipopercorsotipofase (id,idtipopercorso,idtipofase,obbligatorio,progressivo) values (2410,410,74,'1',2);</v>
      </c>
      <c r="AM217" s="22" t="str">
        <f t="shared" si="119"/>
        <v>insert into tipopercorsotipofase (id,idtipopercorso,idtipofase,obbligatorio,progressivo) values (3410,410,82,'0',3);</v>
      </c>
      <c r="AN217" s="22" t="str">
        <f t="shared" si="120"/>
        <v/>
      </c>
      <c r="AO217" s="24" t="str">
        <f t="shared" si="121"/>
        <v/>
      </c>
      <c r="AP217" s="24" t="str">
        <f t="shared" si="122"/>
        <v/>
      </c>
      <c r="AQ217" s="24" t="str">
        <f t="shared" si="123"/>
        <v/>
      </c>
    </row>
    <row r="218" spans="1:43" ht="9.75" customHeight="1" x14ac:dyDescent="0.25">
      <c r="A218" s="41">
        <v>190</v>
      </c>
      <c r="B218" s="42" t="str">
        <f>IF(A218=A213,"",IF(A218=A214,MID(VLOOKUP(A218,A$25:B$44,2),39,99),MID(VLOOKUP(A218,A$25:B$44,2),1,38)))</f>
        <v>censimento - caricamento dati defunto</v>
      </c>
      <c r="C218" s="42">
        <v>190</v>
      </c>
      <c r="D218" s="42" t="str">
        <f t="shared" ref="D218" si="148">VLOOKUP(C218,fase,2,0)</f>
        <v>censimento - caricamento dati defunto</v>
      </c>
      <c r="E218" s="42"/>
      <c r="F218" s="2">
        <v>0</v>
      </c>
      <c r="G218" s="2" t="str">
        <f t="shared" ref="G218" si="149">VLOOKUP(F218,categorialetteraweb,3,0)</f>
        <v>-</v>
      </c>
      <c r="H218" s="2">
        <v>0</v>
      </c>
      <c r="I218" s="2" t="str">
        <f t="shared" ref="I218" si="150">VLOOKUP(H218,categorialetteraweb,3,0)</f>
        <v>-</v>
      </c>
      <c r="J218" s="2">
        <v>0</v>
      </c>
      <c r="K218" s="2" t="str">
        <f t="shared" ref="K218" si="151">VLOOKUP(J218,categorialetteraweb,3,0)</f>
        <v>-</v>
      </c>
      <c r="L218" s="9" t="str">
        <f>CONCATENATE("(",D218,E218,") per ",V218)</f>
        <v>(censimento - caricamento dati defunto) per tumulazione</v>
      </c>
      <c r="M218" s="1">
        <v>435</v>
      </c>
      <c r="N218" s="1" t="str">
        <f t="shared" ref="N218" si="152">TEXT(M218,"000")</f>
        <v>435</v>
      </c>
      <c r="O218" s="1">
        <v>1</v>
      </c>
      <c r="P218" s="5">
        <f t="shared" ref="P218:P228" si="153">VLOOKUP($C218,fase,8,0)</f>
        <v>190</v>
      </c>
      <c r="Q218" s="26">
        <f t="shared" ref="Q218" si="154">IF(U218&gt;0,VLOOKUP(U218,fase,8,0),0)</f>
        <v>70</v>
      </c>
      <c r="R218" s="26">
        <f t="shared" ref="R218" si="155">IF(Y218&gt;0,VLOOKUP(Y218,fase,8,0),0)</f>
        <v>0</v>
      </c>
      <c r="S218" s="26">
        <f t="shared" ref="S218" si="156">IF(AC218&gt;0,VLOOKUP(AC218,fase,8,0),0)</f>
        <v>0</v>
      </c>
      <c r="T218" s="26">
        <f t="shared" si="111"/>
        <v>0</v>
      </c>
      <c r="U218" s="4">
        <v>70</v>
      </c>
      <c r="V218" s="4" t="str">
        <f t="shared" ref="V218:V219" si="157">VLOOKUP(U218,fase,2)</f>
        <v>tumulazione</v>
      </c>
      <c r="W218" s="22"/>
      <c r="X218" s="22">
        <v>1</v>
      </c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3" t="str">
        <f t="shared" si="115"/>
        <v>insert into tipopercorso (id,codice,descrizione) values (435,'435','(censimento - caricamento dati defunto) per tumulazione');</v>
      </c>
      <c r="AJ218" s="35" t="str">
        <f t="shared" si="116"/>
        <v>insert into tipopercorsotipofase (id,idtipopercorso,idtipofase,obbligatorio,progressivo) values (435,435,190,'0',0);</v>
      </c>
      <c r="AK218" s="22" t="str">
        <f t="shared" si="117"/>
        <v>insert into tipopercorsotipofase (id,idtipopercorso,idtipofase,obbligatorio,progressivo) values (1435,435,70,'1',1);</v>
      </c>
      <c r="AL218" s="22" t="str">
        <f t="shared" si="118"/>
        <v/>
      </c>
      <c r="AM218" s="22" t="str">
        <f t="shared" si="119"/>
        <v/>
      </c>
      <c r="AN218" s="22" t="str">
        <f t="shared" si="120"/>
        <v/>
      </c>
      <c r="AO218" s="24" t="str">
        <f t="shared" si="121"/>
        <v/>
      </c>
      <c r="AP218" s="24" t="str">
        <f t="shared" si="122"/>
        <v/>
      </c>
      <c r="AQ218" s="24" t="str">
        <f t="shared" si="123"/>
        <v/>
      </c>
    </row>
    <row r="219" spans="1:43" ht="9.75" customHeight="1" x14ac:dyDescent="0.25">
      <c r="A219" s="41">
        <v>190</v>
      </c>
      <c r="B219" s="42" t="str">
        <f>IF(A219=A214,"",IF(A219=A218,MID(VLOOKUP(A219,A$25:B$44,2),39,99),MID(VLOOKUP(A219,A$25:B$44,2),1,38)))</f>
        <v/>
      </c>
      <c r="C219" s="42">
        <v>190</v>
      </c>
      <c r="D219" s="42" t="str">
        <f t="shared" ref="D219" si="158">VLOOKUP(C219,fase,2,0)</f>
        <v>censimento - caricamento dati defunto</v>
      </c>
      <c r="E219" s="42"/>
      <c r="F219" s="2">
        <v>0</v>
      </c>
      <c r="G219" s="2" t="str">
        <f t="shared" ref="G219" si="159">VLOOKUP(F219,categorialetteraweb,3,0)</f>
        <v>-</v>
      </c>
      <c r="H219" s="2">
        <v>0</v>
      </c>
      <c r="I219" s="2" t="str">
        <f t="shared" ref="I219" si="160">VLOOKUP(H219,categorialetteraweb,3,0)</f>
        <v>-</v>
      </c>
      <c r="J219" s="2">
        <v>0</v>
      </c>
      <c r="K219" s="2" t="str">
        <f t="shared" ref="K219" si="161">VLOOKUP(J219,categorialetteraweb,3,0)</f>
        <v>-</v>
      </c>
      <c r="L219" s="9" t="str">
        <f>CONCATENATE("(",D219,E219,") per ",V219)</f>
        <v>(censimento - caricamento dati defunto) per inumazione</v>
      </c>
      <c r="M219" s="1">
        <v>440</v>
      </c>
      <c r="N219" s="1" t="str">
        <f t="shared" ref="N219" si="162">TEXT(M219,"000")</f>
        <v>440</v>
      </c>
      <c r="O219" s="1">
        <v>1</v>
      </c>
      <c r="P219" s="5">
        <f t="shared" si="153"/>
        <v>190</v>
      </c>
      <c r="Q219" s="26">
        <f t="shared" ref="Q219" si="163">IF(U219&gt;0,VLOOKUP(U219,fase,8,0),0)</f>
        <v>72</v>
      </c>
      <c r="R219" s="26">
        <f t="shared" ref="R219" si="164">IF(Y219&gt;0,VLOOKUP(Y219,fase,8,0),0)</f>
        <v>0</v>
      </c>
      <c r="S219" s="26">
        <f t="shared" ref="S219" si="165">IF(AC219&gt;0,VLOOKUP(AC219,fase,8,0),0)</f>
        <v>0</v>
      </c>
      <c r="T219" s="26">
        <f t="shared" si="111"/>
        <v>0</v>
      </c>
      <c r="U219" s="4">
        <v>72</v>
      </c>
      <c r="V219" s="4" t="str">
        <f t="shared" si="157"/>
        <v>inumazione</v>
      </c>
      <c r="W219" s="22"/>
      <c r="X219" s="22">
        <v>1</v>
      </c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3" t="str">
        <f t="shared" si="115"/>
        <v>insert into tipopercorso (id,codice,descrizione) values (440,'440','(censimento - caricamento dati defunto) per inumazione');</v>
      </c>
      <c r="AJ219" s="35" t="str">
        <f t="shared" si="116"/>
        <v>insert into tipopercorsotipofase (id,idtipopercorso,idtipofase,obbligatorio,progressivo) values (440,440,190,'0',0);</v>
      </c>
      <c r="AK219" s="22" t="str">
        <f t="shared" si="117"/>
        <v>insert into tipopercorsotipofase (id,idtipopercorso,idtipofase,obbligatorio,progressivo) values (1440,440,72,'1',1);</v>
      </c>
      <c r="AL219" s="22" t="str">
        <f t="shared" si="118"/>
        <v/>
      </c>
      <c r="AM219" s="22" t="str">
        <f t="shared" si="119"/>
        <v/>
      </c>
      <c r="AN219" s="22" t="str">
        <f t="shared" si="120"/>
        <v/>
      </c>
      <c r="AO219" s="24" t="str">
        <f t="shared" si="121"/>
        <v/>
      </c>
      <c r="AP219" s="24" t="str">
        <f t="shared" si="122"/>
        <v/>
      </c>
      <c r="AQ219" s="24" t="str">
        <f t="shared" si="123"/>
        <v/>
      </c>
    </row>
    <row r="220" spans="1:43" ht="9.75" customHeight="1" x14ac:dyDescent="0.25">
      <c r="A220" s="6">
        <v>230</v>
      </c>
      <c r="B220" s="5" t="str">
        <f t="shared" ref="B220:B228" si="166">IF(A220=A218,"",IF(A220=A219,MID(VLOOKUP(A220,A$25:B$44,2),39,99),MID(VLOOKUP(A220,A$25:B$44,2),1,38)))</f>
        <v>concessione/rinnovo/subentro</v>
      </c>
      <c r="C220" s="5">
        <v>230</v>
      </c>
      <c r="D220" s="5" t="str">
        <f t="shared" ref="D220:D228" si="167">VLOOKUP(C220,fase,2,0)</f>
        <v>richiesta di concessione/rinnovo</v>
      </c>
      <c r="E220" s="5"/>
      <c r="F220" s="2">
        <v>60</v>
      </c>
      <c r="G220" s="2" t="str">
        <f t="shared" ref="G220:G228" si="168">VLOOKUP(F220,categorialetteraweb,3,0)</f>
        <v>CC</v>
      </c>
      <c r="H220" s="2">
        <v>0</v>
      </c>
      <c r="I220" s="2" t="str">
        <f t="shared" ref="I220:I228" si="169">VLOOKUP(H220,categorialetteraweb,3,0)</f>
        <v>-</v>
      </c>
      <c r="J220" s="2">
        <v>0</v>
      </c>
      <c r="K220" s="2" t="str">
        <f t="shared" ref="K220:K228" si="170">VLOOKUP(J220,categorialetteraweb,3,0)</f>
        <v>-</v>
      </c>
      <c r="L220" s="9" t="str">
        <f>CONCATENATE("(",D220,E220,")")</f>
        <v>(richiesta di concessione/rinnovo)</v>
      </c>
      <c r="M220" s="1">
        <v>445</v>
      </c>
      <c r="N220" s="1" t="str">
        <f t="shared" ref="N220:N227" si="171">TEXT(M220,"000")</f>
        <v>445</v>
      </c>
      <c r="O220" s="1">
        <v>0</v>
      </c>
      <c r="P220" s="5">
        <f t="shared" si="153"/>
        <v>230</v>
      </c>
      <c r="Q220" s="26">
        <f t="shared" ref="Q220:Q228" si="172">IF(U220&gt;0,VLOOKUP(U220,fase,8,0),0)</f>
        <v>0</v>
      </c>
      <c r="R220" s="26">
        <f t="shared" ref="R220:R228" si="173">IF(Y220&gt;0,VLOOKUP(Y220,fase,8,0),0)</f>
        <v>0</v>
      </c>
      <c r="S220" s="26">
        <f t="shared" ref="S220:S228" si="174">IF(AC220&gt;0,VLOOKUP(AC220,fase,8,0),0)</f>
        <v>0</v>
      </c>
      <c r="T220" s="26">
        <f t="shared" si="111"/>
        <v>0</v>
      </c>
      <c r="U220" s="4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3" t="str">
        <f t="shared" si="115"/>
        <v/>
      </c>
      <c r="AJ220" s="35" t="str">
        <f t="shared" si="116"/>
        <v/>
      </c>
      <c r="AK220" s="22" t="str">
        <f t="shared" si="117"/>
        <v/>
      </c>
      <c r="AL220" s="22" t="str">
        <f t="shared" si="118"/>
        <v/>
      </c>
      <c r="AM220" s="22" t="str">
        <f t="shared" si="119"/>
        <v/>
      </c>
      <c r="AN220" s="22" t="str">
        <f t="shared" si="120"/>
        <v/>
      </c>
      <c r="AO220" s="24" t="str">
        <f t="shared" si="121"/>
        <v/>
      </c>
      <c r="AP220" s="24" t="str">
        <f t="shared" si="122"/>
        <v/>
      </c>
      <c r="AQ220" s="24" t="str">
        <f t="shared" si="123"/>
        <v/>
      </c>
    </row>
    <row r="221" spans="1:43" ht="9.75" customHeight="1" x14ac:dyDescent="0.25">
      <c r="A221" s="6">
        <v>230</v>
      </c>
      <c r="B221" s="5" t="str">
        <f t="shared" si="166"/>
        <v/>
      </c>
      <c r="C221" s="7">
        <v>235</v>
      </c>
      <c r="D221" s="7" t="str">
        <f t="shared" si="167"/>
        <v>richiesta di subentro/avente titolo</v>
      </c>
      <c r="E221" s="7"/>
      <c r="F221" s="2">
        <v>60</v>
      </c>
      <c r="G221" s="2" t="str">
        <f t="shared" si="168"/>
        <v>CC</v>
      </c>
      <c r="H221" s="2">
        <v>0</v>
      </c>
      <c r="I221" s="2" t="str">
        <f t="shared" si="169"/>
        <v>-</v>
      </c>
      <c r="J221" s="2">
        <v>0</v>
      </c>
      <c r="K221" s="2" t="str">
        <f t="shared" si="170"/>
        <v>-</v>
      </c>
      <c r="L221" s="9" t="str">
        <f t="shared" ref="L221:L227" si="175">CONCATENATE("(",D221,E221,")")</f>
        <v>(richiesta di subentro/avente titolo)</v>
      </c>
      <c r="M221" s="1">
        <v>450</v>
      </c>
      <c r="N221" s="1" t="str">
        <f t="shared" si="171"/>
        <v>450</v>
      </c>
      <c r="O221" s="1">
        <v>0</v>
      </c>
      <c r="P221" s="5">
        <f t="shared" si="153"/>
        <v>235</v>
      </c>
      <c r="Q221" s="26">
        <f t="shared" si="172"/>
        <v>0</v>
      </c>
      <c r="R221" s="26">
        <f t="shared" si="173"/>
        <v>0</v>
      </c>
      <c r="S221" s="26">
        <f t="shared" si="174"/>
        <v>0</v>
      </c>
      <c r="T221" s="26">
        <f t="shared" si="111"/>
        <v>0</v>
      </c>
      <c r="U221" s="4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3" t="str">
        <f t="shared" si="115"/>
        <v/>
      </c>
      <c r="AJ221" s="35" t="str">
        <f t="shared" si="116"/>
        <v/>
      </c>
      <c r="AK221" s="22" t="str">
        <f t="shared" si="117"/>
        <v/>
      </c>
      <c r="AL221" s="22" t="str">
        <f t="shared" si="118"/>
        <v/>
      </c>
      <c r="AM221" s="22" t="str">
        <f t="shared" si="119"/>
        <v/>
      </c>
      <c r="AN221" s="22" t="str">
        <f t="shared" si="120"/>
        <v/>
      </c>
      <c r="AO221" s="24" t="str">
        <f t="shared" si="121"/>
        <v/>
      </c>
      <c r="AP221" s="24" t="str">
        <f t="shared" si="122"/>
        <v/>
      </c>
      <c r="AQ221" s="24" t="str">
        <f t="shared" si="123"/>
        <v/>
      </c>
    </row>
    <row r="222" spans="1:43" ht="9.75" customHeight="1" x14ac:dyDescent="0.25">
      <c r="A222" s="13">
        <v>240</v>
      </c>
      <c r="B222" s="14" t="str">
        <f t="shared" si="166"/>
        <v>richiesta di allaccio/slaccio/riparazi</v>
      </c>
      <c r="C222" s="14">
        <v>240</v>
      </c>
      <c r="D222" s="14" t="str">
        <f t="shared" si="167"/>
        <v>richiesta di allaccio luce</v>
      </c>
      <c r="E222" s="14"/>
      <c r="F222" s="2">
        <v>70</v>
      </c>
      <c r="G222" s="2" t="str">
        <f t="shared" si="168"/>
        <v>LV</v>
      </c>
      <c r="H222" s="2">
        <v>0</v>
      </c>
      <c r="I222" s="2" t="str">
        <f t="shared" si="169"/>
        <v>-</v>
      </c>
      <c r="J222" s="2">
        <v>0</v>
      </c>
      <c r="K222" s="2" t="str">
        <f t="shared" si="170"/>
        <v>-</v>
      </c>
      <c r="L222" s="9" t="str">
        <f t="shared" si="175"/>
        <v>(richiesta di allaccio luce)</v>
      </c>
      <c r="M222" s="1">
        <v>455</v>
      </c>
      <c r="N222" s="1" t="str">
        <f t="shared" si="171"/>
        <v>455</v>
      </c>
      <c r="O222" s="1">
        <v>0</v>
      </c>
      <c r="P222" s="5">
        <f t="shared" si="153"/>
        <v>240</v>
      </c>
      <c r="Q222" s="26">
        <f t="shared" si="172"/>
        <v>0</v>
      </c>
      <c r="R222" s="26">
        <f t="shared" si="173"/>
        <v>0</v>
      </c>
      <c r="S222" s="26">
        <f t="shared" si="174"/>
        <v>0</v>
      </c>
      <c r="T222" s="26">
        <f t="shared" si="111"/>
        <v>0</v>
      </c>
      <c r="U222" s="4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3" t="str">
        <f t="shared" si="115"/>
        <v/>
      </c>
      <c r="AJ222" s="35" t="str">
        <f t="shared" si="116"/>
        <v/>
      </c>
      <c r="AK222" s="22" t="str">
        <f t="shared" si="117"/>
        <v/>
      </c>
      <c r="AL222" s="22" t="str">
        <f t="shared" si="118"/>
        <v/>
      </c>
      <c r="AM222" s="22" t="str">
        <f t="shared" si="119"/>
        <v/>
      </c>
      <c r="AN222" s="22" t="str">
        <f t="shared" si="120"/>
        <v/>
      </c>
      <c r="AO222" s="24" t="str">
        <f t="shared" si="121"/>
        <v/>
      </c>
      <c r="AP222" s="24" t="str">
        <f t="shared" si="122"/>
        <v/>
      </c>
      <c r="AQ222" s="24" t="str">
        <f t="shared" si="123"/>
        <v/>
      </c>
    </row>
    <row r="223" spans="1:43" ht="9.75" customHeight="1" x14ac:dyDescent="0.25">
      <c r="A223" s="13">
        <v>240</v>
      </c>
      <c r="B223" s="14" t="str">
        <f t="shared" si="166"/>
        <v>one luce votiva</v>
      </c>
      <c r="C223" s="15">
        <v>242</v>
      </c>
      <c r="D223" s="15" t="str">
        <f t="shared" si="167"/>
        <v>richiesta di slaccio luce</v>
      </c>
      <c r="E223" s="15"/>
      <c r="F223" s="2">
        <v>70</v>
      </c>
      <c r="G223" s="2" t="str">
        <f t="shared" si="168"/>
        <v>LV</v>
      </c>
      <c r="H223" s="2">
        <v>0</v>
      </c>
      <c r="I223" s="2" t="str">
        <f t="shared" si="169"/>
        <v>-</v>
      </c>
      <c r="J223" s="2">
        <v>0</v>
      </c>
      <c r="K223" s="2" t="str">
        <f t="shared" si="170"/>
        <v>-</v>
      </c>
      <c r="L223" s="9" t="str">
        <f t="shared" si="175"/>
        <v>(richiesta di slaccio luce)</v>
      </c>
      <c r="M223" s="1">
        <v>460</v>
      </c>
      <c r="N223" s="1" t="str">
        <f t="shared" si="171"/>
        <v>460</v>
      </c>
      <c r="O223" s="1">
        <v>0</v>
      </c>
      <c r="P223" s="5">
        <f t="shared" si="153"/>
        <v>242</v>
      </c>
      <c r="Q223" s="26">
        <f t="shared" si="172"/>
        <v>0</v>
      </c>
      <c r="R223" s="26">
        <f t="shared" si="173"/>
        <v>0</v>
      </c>
      <c r="S223" s="26">
        <f t="shared" si="174"/>
        <v>0</v>
      </c>
      <c r="T223" s="26">
        <f t="shared" si="111"/>
        <v>0</v>
      </c>
      <c r="U223" s="4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3" t="str">
        <f t="shared" si="115"/>
        <v/>
      </c>
      <c r="AJ223" s="35" t="str">
        <f t="shared" si="116"/>
        <v/>
      </c>
      <c r="AK223" s="22" t="str">
        <f t="shared" si="117"/>
        <v/>
      </c>
      <c r="AL223" s="22" t="str">
        <f t="shared" si="118"/>
        <v/>
      </c>
      <c r="AM223" s="22" t="str">
        <f t="shared" si="119"/>
        <v/>
      </c>
      <c r="AN223" s="22" t="str">
        <f t="shared" si="120"/>
        <v/>
      </c>
      <c r="AO223" s="24" t="str">
        <f t="shared" si="121"/>
        <v/>
      </c>
      <c r="AP223" s="24" t="str">
        <f t="shared" si="122"/>
        <v/>
      </c>
      <c r="AQ223" s="24" t="str">
        <f t="shared" si="123"/>
        <v/>
      </c>
    </row>
    <row r="224" spans="1:43" ht="9.75" customHeight="1" x14ac:dyDescent="0.25">
      <c r="A224" s="13">
        <v>240</v>
      </c>
      <c r="B224" s="14" t="str">
        <f t="shared" si="166"/>
        <v/>
      </c>
      <c r="C224" s="14">
        <v>244</v>
      </c>
      <c r="D224" s="14" t="str">
        <f t="shared" si="167"/>
        <v>richiesta di riparazione luce</v>
      </c>
      <c r="E224" s="14"/>
      <c r="F224" s="2">
        <v>0</v>
      </c>
      <c r="G224" s="2" t="str">
        <f t="shared" si="168"/>
        <v>-</v>
      </c>
      <c r="H224" s="2">
        <v>0</v>
      </c>
      <c r="I224" s="2" t="str">
        <f t="shared" si="169"/>
        <v>-</v>
      </c>
      <c r="J224" s="2">
        <v>0</v>
      </c>
      <c r="K224" s="2" t="str">
        <f t="shared" si="170"/>
        <v>-</v>
      </c>
      <c r="L224" s="9" t="str">
        <f t="shared" si="175"/>
        <v>(richiesta di riparazione luce)</v>
      </c>
      <c r="M224" s="1">
        <v>465</v>
      </c>
      <c r="N224" s="1" t="str">
        <f t="shared" si="171"/>
        <v>465</v>
      </c>
      <c r="O224" s="1">
        <v>0</v>
      </c>
      <c r="P224" s="5">
        <f t="shared" si="153"/>
        <v>244</v>
      </c>
      <c r="Q224" s="26">
        <f t="shared" si="172"/>
        <v>0</v>
      </c>
      <c r="R224" s="26">
        <f t="shared" si="173"/>
        <v>0</v>
      </c>
      <c r="S224" s="26">
        <f t="shared" si="174"/>
        <v>0</v>
      </c>
      <c r="T224" s="26">
        <f t="shared" si="111"/>
        <v>0</v>
      </c>
      <c r="U224" s="4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3" t="str">
        <f t="shared" si="115"/>
        <v/>
      </c>
      <c r="AJ224" s="35" t="str">
        <f t="shared" si="116"/>
        <v/>
      </c>
      <c r="AK224" s="22" t="str">
        <f t="shared" si="117"/>
        <v/>
      </c>
      <c r="AL224" s="22" t="str">
        <f t="shared" si="118"/>
        <v/>
      </c>
      <c r="AM224" s="22" t="str">
        <f t="shared" si="119"/>
        <v/>
      </c>
      <c r="AN224" s="22" t="str">
        <f t="shared" si="120"/>
        <v/>
      </c>
      <c r="AO224" s="24" t="str">
        <f t="shared" si="121"/>
        <v/>
      </c>
      <c r="AP224" s="24" t="str">
        <f t="shared" si="122"/>
        <v/>
      </c>
      <c r="AQ224" s="24" t="str">
        <f t="shared" si="123"/>
        <v/>
      </c>
    </row>
    <row r="225" spans="1:43" ht="9.75" customHeight="1" x14ac:dyDescent="0.25">
      <c r="A225" s="9">
        <v>260</v>
      </c>
      <c r="B225" s="10" t="str">
        <f t="shared" si="166"/>
        <v>permessi, segnalazioni e reclami</v>
      </c>
      <c r="C225" s="10">
        <v>260</v>
      </c>
      <c r="D225" s="10" t="str">
        <f t="shared" si="167"/>
        <v>permesso accesso auto</v>
      </c>
      <c r="E225" s="10"/>
      <c r="F225" s="2">
        <v>90</v>
      </c>
      <c r="G225" s="2" t="str">
        <f t="shared" si="168"/>
        <v>PE</v>
      </c>
      <c r="H225" s="2">
        <v>0</v>
      </c>
      <c r="I225" s="2" t="str">
        <f t="shared" si="169"/>
        <v>-</v>
      </c>
      <c r="J225" s="2">
        <v>0</v>
      </c>
      <c r="K225" s="2" t="str">
        <f t="shared" si="170"/>
        <v>-</v>
      </c>
      <c r="L225" s="9" t="str">
        <f t="shared" si="175"/>
        <v>(permesso accesso auto)</v>
      </c>
      <c r="M225" s="1">
        <v>470</v>
      </c>
      <c r="N225" s="1" t="str">
        <f t="shared" si="171"/>
        <v>470</v>
      </c>
      <c r="O225" s="1">
        <v>0</v>
      </c>
      <c r="P225" s="5">
        <f t="shared" si="153"/>
        <v>260</v>
      </c>
      <c r="Q225" s="26">
        <f t="shared" si="172"/>
        <v>0</v>
      </c>
      <c r="R225" s="26">
        <f t="shared" si="173"/>
        <v>0</v>
      </c>
      <c r="S225" s="26">
        <f t="shared" si="174"/>
        <v>0</v>
      </c>
      <c r="T225" s="26">
        <f t="shared" si="111"/>
        <v>0</v>
      </c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23" t="str">
        <f t="shared" si="115"/>
        <v/>
      </c>
      <c r="AJ225" s="35" t="str">
        <f t="shared" si="116"/>
        <v/>
      </c>
      <c r="AK225" s="22" t="str">
        <f t="shared" si="117"/>
        <v/>
      </c>
      <c r="AL225" s="22" t="str">
        <f t="shared" si="118"/>
        <v/>
      </c>
      <c r="AM225" s="22" t="str">
        <f t="shared" si="119"/>
        <v/>
      </c>
      <c r="AN225" s="22" t="str">
        <f t="shared" si="120"/>
        <v/>
      </c>
      <c r="AO225" s="24" t="str">
        <f t="shared" si="121"/>
        <v/>
      </c>
      <c r="AP225" s="24" t="str">
        <f t="shared" si="122"/>
        <v/>
      </c>
      <c r="AQ225" s="24" t="str">
        <f t="shared" si="123"/>
        <v/>
      </c>
    </row>
    <row r="226" spans="1:43" ht="9.75" customHeight="1" x14ac:dyDescent="0.25">
      <c r="A226" s="9">
        <v>260</v>
      </c>
      <c r="B226" s="10" t="str">
        <f t="shared" si="166"/>
        <v/>
      </c>
      <c r="C226" s="21">
        <v>262</v>
      </c>
      <c r="D226" s="21" t="str">
        <f t="shared" si="167"/>
        <v>segnalazione</v>
      </c>
      <c r="E226" s="21"/>
      <c r="F226" s="2">
        <v>0</v>
      </c>
      <c r="G226" s="2" t="str">
        <f t="shared" si="168"/>
        <v>-</v>
      </c>
      <c r="H226" s="2">
        <v>0</v>
      </c>
      <c r="I226" s="2" t="str">
        <f t="shared" si="169"/>
        <v>-</v>
      </c>
      <c r="J226" s="2">
        <v>0</v>
      </c>
      <c r="K226" s="2" t="str">
        <f t="shared" si="170"/>
        <v>-</v>
      </c>
      <c r="L226" s="9" t="str">
        <f t="shared" si="175"/>
        <v>(segnalazione)</v>
      </c>
      <c r="M226" s="1">
        <v>475</v>
      </c>
      <c r="N226" s="1" t="str">
        <f t="shared" si="171"/>
        <v>475</v>
      </c>
      <c r="O226" s="1">
        <v>0</v>
      </c>
      <c r="P226" s="5">
        <f t="shared" si="153"/>
        <v>262</v>
      </c>
      <c r="Q226" s="26">
        <f t="shared" si="172"/>
        <v>0</v>
      </c>
      <c r="R226" s="26">
        <f t="shared" si="173"/>
        <v>0</v>
      </c>
      <c r="S226" s="26">
        <f t="shared" si="174"/>
        <v>0</v>
      </c>
      <c r="T226" s="26">
        <f t="shared" si="111"/>
        <v>0</v>
      </c>
      <c r="U226" s="4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3" t="str">
        <f t="shared" si="115"/>
        <v/>
      </c>
      <c r="AJ226" s="35" t="str">
        <f t="shared" si="116"/>
        <v/>
      </c>
      <c r="AK226" s="22" t="str">
        <f t="shared" si="117"/>
        <v/>
      </c>
      <c r="AL226" s="22" t="str">
        <f t="shared" si="118"/>
        <v/>
      </c>
      <c r="AM226" s="22" t="str">
        <f t="shared" si="119"/>
        <v/>
      </c>
      <c r="AN226" s="22" t="str">
        <f t="shared" si="120"/>
        <v/>
      </c>
      <c r="AO226" s="24" t="str">
        <f t="shared" si="121"/>
        <v/>
      </c>
      <c r="AP226" s="24" t="str">
        <f t="shared" si="122"/>
        <v/>
      </c>
      <c r="AQ226" s="24" t="str">
        <f t="shared" si="123"/>
        <v/>
      </c>
    </row>
    <row r="227" spans="1:43" ht="9.75" customHeight="1" x14ac:dyDescent="0.25">
      <c r="A227" s="9">
        <v>260</v>
      </c>
      <c r="B227" s="10" t="str">
        <f t="shared" si="166"/>
        <v/>
      </c>
      <c r="C227" s="10">
        <v>264</v>
      </c>
      <c r="D227" s="10" t="str">
        <f t="shared" si="167"/>
        <v>reclamo</v>
      </c>
      <c r="E227" s="10"/>
      <c r="F227" s="2">
        <v>0</v>
      </c>
      <c r="G227" s="2" t="str">
        <f t="shared" si="168"/>
        <v>-</v>
      </c>
      <c r="H227" s="2">
        <v>0</v>
      </c>
      <c r="I227" s="2" t="str">
        <f t="shared" si="169"/>
        <v>-</v>
      </c>
      <c r="J227" s="2">
        <v>0</v>
      </c>
      <c r="K227" s="2" t="str">
        <f t="shared" si="170"/>
        <v>-</v>
      </c>
      <c r="L227" s="9" t="str">
        <f t="shared" si="175"/>
        <v>(reclamo)</v>
      </c>
      <c r="M227" s="1">
        <v>480</v>
      </c>
      <c r="N227" s="1" t="str">
        <f t="shared" si="171"/>
        <v>480</v>
      </c>
      <c r="O227" s="1">
        <v>0</v>
      </c>
      <c r="P227" s="5">
        <f t="shared" si="153"/>
        <v>264</v>
      </c>
      <c r="Q227" s="26">
        <f t="shared" si="172"/>
        <v>0</v>
      </c>
      <c r="R227" s="26">
        <f t="shared" si="173"/>
        <v>0</v>
      </c>
      <c r="S227" s="26">
        <f t="shared" si="174"/>
        <v>0</v>
      </c>
      <c r="T227" s="26">
        <f t="shared" si="111"/>
        <v>0</v>
      </c>
      <c r="U227" s="4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3" t="str">
        <f t="shared" si="115"/>
        <v/>
      </c>
      <c r="AJ227" s="35" t="str">
        <f t="shared" si="116"/>
        <v/>
      </c>
      <c r="AK227" s="22" t="str">
        <f t="shared" si="117"/>
        <v/>
      </c>
      <c r="AL227" s="22" t="str">
        <f t="shared" si="118"/>
        <v/>
      </c>
      <c r="AM227" s="22" t="str">
        <f t="shared" si="119"/>
        <v/>
      </c>
      <c r="AN227" s="22" t="str">
        <f t="shared" si="120"/>
        <v/>
      </c>
      <c r="AO227" s="24" t="str">
        <f t="shared" si="121"/>
        <v/>
      </c>
      <c r="AP227" s="24" t="str">
        <f t="shared" si="122"/>
        <v/>
      </c>
      <c r="AQ227" s="24" t="str">
        <f t="shared" si="123"/>
        <v/>
      </c>
    </row>
    <row r="228" spans="1:43" ht="9.75" customHeight="1" x14ac:dyDescent="0.25">
      <c r="A228" s="6">
        <v>300</v>
      </c>
      <c r="B228" s="5" t="str">
        <f t="shared" si="166"/>
        <v>organizzazione servizio funebre</v>
      </c>
      <c r="C228" s="5">
        <v>300</v>
      </c>
      <c r="D228" s="5" t="str">
        <f t="shared" si="167"/>
        <v>organizzazione servizio funebre</v>
      </c>
      <c r="E228" s="5"/>
      <c r="F228" s="2">
        <v>0</v>
      </c>
      <c r="G228" s="2" t="str">
        <f t="shared" si="168"/>
        <v>-</v>
      </c>
      <c r="H228" s="2">
        <v>0</v>
      </c>
      <c r="I228" s="2" t="str">
        <f t="shared" si="169"/>
        <v>-</v>
      </c>
      <c r="J228" s="2">
        <v>0</v>
      </c>
      <c r="K228" s="2" t="str">
        <f t="shared" si="170"/>
        <v>-</v>
      </c>
      <c r="L228" s="9" t="str">
        <f>CONCATENATE("(",D228,E228,")")</f>
        <v>(organizzazione servizio funebre)</v>
      </c>
      <c r="M228" s="1">
        <v>485</v>
      </c>
      <c r="N228" s="1" t="str">
        <f t="shared" ref="N228" si="176">TEXT(M228,"000")</f>
        <v>485</v>
      </c>
      <c r="O228" s="1">
        <v>0</v>
      </c>
      <c r="P228" s="5">
        <f t="shared" si="153"/>
        <v>300</v>
      </c>
      <c r="Q228" s="26">
        <f t="shared" si="172"/>
        <v>0</v>
      </c>
      <c r="R228" s="26">
        <f t="shared" si="173"/>
        <v>0</v>
      </c>
      <c r="S228" s="26">
        <f t="shared" si="174"/>
        <v>0</v>
      </c>
      <c r="T228" s="26">
        <f t="shared" si="111"/>
        <v>0</v>
      </c>
      <c r="U228" s="4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3" t="str">
        <f t="shared" si="115"/>
        <v/>
      </c>
      <c r="AJ228" s="35" t="str">
        <f t="shared" si="116"/>
        <v/>
      </c>
      <c r="AK228" s="22" t="str">
        <f t="shared" si="117"/>
        <v/>
      </c>
      <c r="AL228" s="22" t="str">
        <f t="shared" si="118"/>
        <v/>
      </c>
      <c r="AM228" s="22" t="str">
        <f t="shared" si="119"/>
        <v/>
      </c>
      <c r="AN228" s="22" t="str">
        <f t="shared" si="120"/>
        <v/>
      </c>
      <c r="AO228" s="24" t="str">
        <f t="shared" si="121"/>
        <v/>
      </c>
      <c r="AP228" s="24" t="str">
        <f t="shared" si="122"/>
        <v/>
      </c>
      <c r="AQ228" s="24" t="str">
        <f t="shared" si="123"/>
        <v/>
      </c>
    </row>
    <row r="229" spans="1:43" ht="9.75" customHeight="1" x14ac:dyDescent="0.25">
      <c r="Z229" s="20"/>
      <c r="AA229" s="20"/>
      <c r="AB229" s="20"/>
      <c r="AC229" s="20"/>
      <c r="AD229" s="20"/>
    </row>
    <row r="230" spans="1:43" ht="9.75" customHeight="1" x14ac:dyDescent="0.25">
      <c r="U230" s="1"/>
    </row>
    <row r="231" spans="1:43" ht="9.75" customHeight="1" x14ac:dyDescent="0.25">
      <c r="U231" s="1"/>
    </row>
    <row r="232" spans="1:43" ht="9.75" customHeight="1" x14ac:dyDescent="0.25">
      <c r="U232" s="1"/>
    </row>
    <row r="233" spans="1:43" ht="9.75" customHeight="1" x14ac:dyDescent="0.25">
      <c r="U233" s="1"/>
    </row>
    <row r="234" spans="1:43" ht="9.75" customHeight="1" x14ac:dyDescent="0.25">
      <c r="U234" s="1"/>
    </row>
    <row r="235" spans="1:43" ht="9.75" customHeight="1" x14ac:dyDescent="0.25">
      <c r="U235" s="1"/>
    </row>
    <row r="236" spans="1:43" ht="9.75" customHeight="1" x14ac:dyDescent="0.25">
      <c r="U236" s="1"/>
    </row>
    <row r="237" spans="1:43" ht="9.75" customHeight="1" x14ac:dyDescent="0.25">
      <c r="U237" s="1"/>
    </row>
    <row r="238" spans="1:43" ht="9.75" customHeight="1" x14ac:dyDescent="0.25">
      <c r="U238" s="1"/>
    </row>
    <row r="239" spans="1:43" ht="9.75" customHeight="1" x14ac:dyDescent="0.25">
      <c r="U239" s="1"/>
    </row>
    <row r="240" spans="1:43" ht="9.75" customHeight="1" x14ac:dyDescent="0.25">
      <c r="U240" s="1"/>
    </row>
    <row r="241" spans="21:21" ht="9.75" customHeight="1" x14ac:dyDescent="0.25">
      <c r="U241" s="1"/>
    </row>
    <row r="242" spans="21:21" ht="9.75" customHeight="1" x14ac:dyDescent="0.25">
      <c r="U242" s="1"/>
    </row>
    <row r="243" spans="21:21" ht="9.75" customHeight="1" x14ac:dyDescent="0.25">
      <c r="U243" s="1"/>
    </row>
    <row r="244" spans="21:21" ht="9.75" customHeight="1" x14ac:dyDescent="0.25">
      <c r="U244" s="1"/>
    </row>
    <row r="245" spans="21:21" ht="9.75" customHeight="1" x14ac:dyDescent="0.25">
      <c r="U245" s="1"/>
    </row>
    <row r="246" spans="21:21" ht="9.75" customHeight="1" x14ac:dyDescent="0.25">
      <c r="U246" s="1"/>
    </row>
    <row r="247" spans="21:21" ht="9.75" customHeight="1" x14ac:dyDescent="0.25">
      <c r="U247" s="1"/>
    </row>
    <row r="249" spans="21:21" ht="9.75" customHeight="1" x14ac:dyDescent="0.25">
      <c r="U249" s="1"/>
    </row>
    <row r="250" spans="21:21" ht="9.75" customHeight="1" x14ac:dyDescent="0.25">
      <c r="U250" s="1"/>
    </row>
    <row r="251" spans="21:21" ht="9.75" customHeight="1" x14ac:dyDescent="0.25">
      <c r="U251" s="1"/>
    </row>
    <row r="252" spans="21:21" ht="9.75" customHeight="1" x14ac:dyDescent="0.25">
      <c r="U252" s="1"/>
    </row>
    <row r="253" spans="21:21" ht="9.75" customHeight="1" x14ac:dyDescent="0.25">
      <c r="U253" s="1"/>
    </row>
    <row r="254" spans="21:21" ht="9.75" customHeight="1" x14ac:dyDescent="0.25">
      <c r="U254" s="1"/>
    </row>
    <row r="255" spans="21:21" ht="9.75" customHeight="1" x14ac:dyDescent="0.25">
      <c r="U255" s="1"/>
    </row>
    <row r="256" spans="21:21" ht="9.75" customHeight="1" x14ac:dyDescent="0.25">
      <c r="U256" s="1"/>
    </row>
    <row r="257" spans="21:21" ht="9.75" customHeight="1" x14ac:dyDescent="0.25">
      <c r="U257" s="1"/>
    </row>
    <row r="258" spans="21:21" ht="9.75" customHeight="1" x14ac:dyDescent="0.25">
      <c r="U258" s="1"/>
    </row>
    <row r="259" spans="21:21" ht="9.75" customHeight="1" x14ac:dyDescent="0.25">
      <c r="U259" s="1"/>
    </row>
    <row r="260" spans="21:21" ht="9.75" customHeight="1" x14ac:dyDescent="0.25">
      <c r="U260" s="1"/>
    </row>
    <row r="261" spans="21:21" ht="9.75" customHeight="1" x14ac:dyDescent="0.25">
      <c r="U261" s="1"/>
    </row>
    <row r="262" spans="21:21" ht="9.75" customHeight="1" x14ac:dyDescent="0.25">
      <c r="U262" s="1"/>
    </row>
    <row r="263" spans="21:21" ht="9.75" customHeight="1" x14ac:dyDescent="0.25">
      <c r="U263" s="1"/>
    </row>
    <row r="264" spans="21:21" ht="9.75" customHeight="1" x14ac:dyDescent="0.25">
      <c r="U264" s="1"/>
    </row>
    <row r="265" spans="21:21" ht="9.75" customHeight="1" x14ac:dyDescent="0.25">
      <c r="U265" s="1"/>
    </row>
    <row r="266" spans="21:21" ht="9.75" customHeight="1" x14ac:dyDescent="0.25">
      <c r="U266" s="1"/>
    </row>
    <row r="267" spans="21:21" ht="9.75" customHeight="1" x14ac:dyDescent="0.25">
      <c r="U267" s="1"/>
    </row>
    <row r="268" spans="21:21" ht="9.75" customHeight="1" x14ac:dyDescent="0.25">
      <c r="U268" s="1"/>
    </row>
    <row r="269" spans="21:21" ht="9.75" customHeight="1" x14ac:dyDescent="0.25">
      <c r="U269" s="1"/>
    </row>
    <row r="277" spans="21:21" ht="9.75" customHeight="1" x14ac:dyDescent="0.25">
      <c r="U277" s="1"/>
    </row>
    <row r="278" spans="21:21" ht="9.75" customHeight="1" x14ac:dyDescent="0.25">
      <c r="U278" s="1"/>
    </row>
    <row r="279" spans="21:21" ht="9.75" customHeight="1" x14ac:dyDescent="0.25">
      <c r="U279" s="1"/>
    </row>
    <row r="280" spans="21:21" ht="9.75" customHeight="1" x14ac:dyDescent="0.25">
      <c r="U280" s="1"/>
    </row>
    <row r="282" spans="21:21" ht="9.75" customHeight="1" x14ac:dyDescent="0.25">
      <c r="U282" s="1"/>
    </row>
    <row r="283" spans="21:21" ht="9.75" customHeight="1" x14ac:dyDescent="0.25">
      <c r="U283" s="1"/>
    </row>
    <row r="284" spans="21:21" ht="9.75" customHeight="1" x14ac:dyDescent="0.25">
      <c r="U284" s="1"/>
    </row>
    <row r="285" spans="21:21" ht="9.75" customHeight="1" x14ac:dyDescent="0.25">
      <c r="U285" s="1"/>
    </row>
    <row r="286" spans="21:21" ht="9.75" customHeight="1" x14ac:dyDescent="0.25">
      <c r="U286" s="1"/>
    </row>
    <row r="291" spans="21:21" ht="9.75" customHeight="1" x14ac:dyDescent="0.25">
      <c r="U291" s="1"/>
    </row>
    <row r="292" spans="21:21" ht="9.75" customHeight="1" x14ac:dyDescent="0.25">
      <c r="U292" s="1"/>
    </row>
    <row r="293" spans="21:21" ht="9.75" customHeight="1" x14ac:dyDescent="0.25">
      <c r="U293" s="1"/>
    </row>
    <row r="294" spans="21:21" ht="9.75" customHeight="1" x14ac:dyDescent="0.25">
      <c r="U294" s="1"/>
    </row>
    <row r="295" spans="21:21" ht="9.75" customHeight="1" x14ac:dyDescent="0.25">
      <c r="U295" s="1"/>
    </row>
    <row r="296" spans="21:21" ht="9.75" customHeight="1" x14ac:dyDescent="0.25">
      <c r="U296" s="1"/>
    </row>
    <row r="297" spans="21:21" ht="9.75" customHeight="1" x14ac:dyDescent="0.25">
      <c r="U297" s="1"/>
    </row>
    <row r="298" spans="21:21" ht="9.75" customHeight="1" x14ac:dyDescent="0.25">
      <c r="U298" s="1"/>
    </row>
    <row r="299" spans="21:21" ht="9.75" customHeight="1" x14ac:dyDescent="0.25">
      <c r="U299" s="1"/>
    </row>
    <row r="300" spans="21:21" ht="9.75" customHeight="1" x14ac:dyDescent="0.25">
      <c r="U300" s="1"/>
    </row>
    <row r="301" spans="21:21" ht="9.75" customHeight="1" x14ac:dyDescent="0.25">
      <c r="U301" s="1"/>
    </row>
    <row r="302" spans="21:21" ht="9.75" customHeight="1" x14ac:dyDescent="0.25">
      <c r="U302" s="1"/>
    </row>
    <row r="303" spans="21:21" ht="9.75" customHeight="1" x14ac:dyDescent="0.25">
      <c r="U303" s="1"/>
    </row>
    <row r="304" spans="21:21" ht="9.75" customHeight="1" x14ac:dyDescent="0.25">
      <c r="U304" s="1"/>
    </row>
    <row r="305" spans="21:21" ht="9.75" customHeight="1" x14ac:dyDescent="0.25">
      <c r="U305" s="1"/>
    </row>
    <row r="306" spans="21:21" ht="9.75" customHeight="1" x14ac:dyDescent="0.25">
      <c r="U306" s="1"/>
    </row>
    <row r="307" spans="21:21" ht="9.75" customHeight="1" x14ac:dyDescent="0.25">
      <c r="U307" s="1"/>
    </row>
    <row r="308" spans="21:21" ht="9.75" customHeight="1" x14ac:dyDescent="0.25">
      <c r="U308" s="1"/>
    </row>
    <row r="309" spans="21:21" ht="9.75" customHeight="1" x14ac:dyDescent="0.25">
      <c r="U309" s="1"/>
    </row>
    <row r="310" spans="21:21" ht="9.75" customHeight="1" x14ac:dyDescent="0.25">
      <c r="U310" s="1"/>
    </row>
    <row r="311" spans="21:21" ht="9.75" customHeight="1" x14ac:dyDescent="0.25">
      <c r="U311" s="1"/>
    </row>
    <row r="312" spans="21:21" ht="9.75" customHeight="1" x14ac:dyDescent="0.25">
      <c r="U312" s="1"/>
    </row>
    <row r="313" spans="21:21" ht="9.75" customHeight="1" x14ac:dyDescent="0.25">
      <c r="U313" s="1"/>
    </row>
    <row r="314" spans="21:21" ht="9.75" customHeight="1" x14ac:dyDescent="0.25">
      <c r="U314" s="1"/>
    </row>
    <row r="315" spans="21:21" ht="9.75" customHeight="1" x14ac:dyDescent="0.25">
      <c r="U315" s="1"/>
    </row>
    <row r="316" spans="21:21" ht="9.75" customHeight="1" x14ac:dyDescent="0.25">
      <c r="U316" s="1"/>
    </row>
    <row r="317" spans="21:21" ht="9.75" customHeight="1" x14ac:dyDescent="0.25">
      <c r="U317" s="1"/>
    </row>
    <row r="318" spans="21:21" ht="9.75" customHeight="1" x14ac:dyDescent="0.25">
      <c r="U318" s="1"/>
    </row>
    <row r="319" spans="21:21" ht="9.75" customHeight="1" x14ac:dyDescent="0.25">
      <c r="U319" s="1"/>
    </row>
    <row r="320" spans="21:21" ht="9.75" customHeight="1" x14ac:dyDescent="0.25">
      <c r="U320" s="1"/>
    </row>
    <row r="321" spans="21:21" ht="9.75" customHeight="1" x14ac:dyDescent="0.25">
      <c r="U321" s="1"/>
    </row>
    <row r="322" spans="21:21" ht="9.75" customHeight="1" x14ac:dyDescent="0.25">
      <c r="U322" s="1"/>
    </row>
    <row r="323" spans="21:21" ht="9.75" customHeight="1" x14ac:dyDescent="0.25">
      <c r="U323" s="1"/>
    </row>
    <row r="324" spans="21:21" ht="9.75" customHeight="1" x14ac:dyDescent="0.25">
      <c r="U324" s="1"/>
    </row>
    <row r="325" spans="21:21" ht="9.75" customHeight="1" x14ac:dyDescent="0.25">
      <c r="U325" s="1"/>
    </row>
    <row r="326" spans="21:21" ht="9.75" customHeight="1" x14ac:dyDescent="0.25">
      <c r="U326" s="1"/>
    </row>
    <row r="327" spans="21:21" ht="9.75" customHeight="1" x14ac:dyDescent="0.25">
      <c r="U327" s="1"/>
    </row>
    <row r="328" spans="21:21" ht="9.75" customHeight="1" x14ac:dyDescent="0.25">
      <c r="U328" s="1"/>
    </row>
    <row r="329" spans="21:21" ht="9.75" customHeight="1" x14ac:dyDescent="0.25">
      <c r="U329" s="1"/>
    </row>
    <row r="330" spans="21:21" ht="9.75" customHeight="1" x14ac:dyDescent="0.25">
      <c r="U330" s="1"/>
    </row>
    <row r="331" spans="21:21" ht="9.75" customHeight="1" x14ac:dyDescent="0.25">
      <c r="U331" s="1"/>
    </row>
    <row r="332" spans="21:21" ht="9.75" customHeight="1" x14ac:dyDescent="0.25">
      <c r="U332" s="1"/>
    </row>
    <row r="333" spans="21:21" ht="9.75" customHeight="1" x14ac:dyDescent="0.25">
      <c r="U333" s="1"/>
    </row>
    <row r="334" spans="21:21" ht="9.75" customHeight="1" x14ac:dyDescent="0.25">
      <c r="U334" s="1"/>
    </row>
    <row r="335" spans="21:21" ht="9.75" customHeight="1" x14ac:dyDescent="0.25">
      <c r="U335" s="1"/>
    </row>
    <row r="336" spans="21:21" ht="9.75" customHeight="1" x14ac:dyDescent="0.25">
      <c r="U336" s="1"/>
    </row>
    <row r="337" spans="21:21" ht="9.75" customHeight="1" x14ac:dyDescent="0.25">
      <c r="U337" s="1"/>
    </row>
    <row r="338" spans="21:21" ht="9.75" customHeight="1" x14ac:dyDescent="0.25">
      <c r="U338" s="1"/>
    </row>
    <row r="339" spans="21:21" ht="9.75" customHeight="1" x14ac:dyDescent="0.25">
      <c r="U339" s="1"/>
    </row>
    <row r="340" spans="21:21" ht="9.75" customHeight="1" x14ac:dyDescent="0.25">
      <c r="U340" s="1"/>
    </row>
    <row r="341" spans="21:21" ht="9.75" customHeight="1" x14ac:dyDescent="0.25">
      <c r="U341" s="1"/>
    </row>
    <row r="342" spans="21:21" ht="9.75" customHeight="1" x14ac:dyDescent="0.25">
      <c r="U342" s="1"/>
    </row>
    <row r="343" spans="21:21" ht="9.75" customHeight="1" x14ac:dyDescent="0.25">
      <c r="U343" s="1"/>
    </row>
    <row r="344" spans="21:21" ht="9.75" customHeight="1" x14ac:dyDescent="0.25">
      <c r="U344" s="1"/>
    </row>
    <row r="345" spans="21:21" ht="9.75" customHeight="1" x14ac:dyDescent="0.25">
      <c r="U345" s="1"/>
    </row>
    <row r="346" spans="21:21" ht="9.75" customHeight="1" x14ac:dyDescent="0.25">
      <c r="U346" s="1"/>
    </row>
    <row r="347" spans="21:21" ht="9.75" customHeight="1" x14ac:dyDescent="0.25">
      <c r="U347" s="1"/>
    </row>
    <row r="348" spans="21:21" ht="9.75" customHeight="1" x14ac:dyDescent="0.25">
      <c r="U348" s="1"/>
    </row>
    <row r="349" spans="21:21" ht="9.75" customHeight="1" x14ac:dyDescent="0.25">
      <c r="U349" s="1"/>
    </row>
    <row r="350" spans="21:21" ht="9.75" customHeight="1" x14ac:dyDescent="0.25">
      <c r="U350" s="1"/>
    </row>
    <row r="351" spans="21:21" ht="9.75" customHeight="1" x14ac:dyDescent="0.25">
      <c r="U351" s="1"/>
    </row>
    <row r="352" spans="21:21" ht="9.75" customHeight="1" x14ac:dyDescent="0.25">
      <c r="U352" s="1"/>
    </row>
    <row r="353" spans="21:21" ht="9.75" customHeight="1" x14ac:dyDescent="0.25">
      <c r="U353" s="1"/>
    </row>
    <row r="354" spans="21:21" ht="9.75" customHeight="1" x14ac:dyDescent="0.25">
      <c r="U354" s="1"/>
    </row>
    <row r="356" spans="21:21" ht="9.75" customHeight="1" x14ac:dyDescent="0.25">
      <c r="U356" s="1"/>
    </row>
    <row r="357" spans="21:21" ht="9.75" customHeight="1" x14ac:dyDescent="0.25">
      <c r="U357" s="1"/>
    </row>
    <row r="358" spans="21:21" ht="9.75" customHeight="1" x14ac:dyDescent="0.25">
      <c r="U358" s="1"/>
    </row>
    <row r="359" spans="21:21" ht="9.75" customHeight="1" x14ac:dyDescent="0.25">
      <c r="U359" s="1"/>
    </row>
    <row r="360" spans="21:21" ht="9.75" customHeight="1" x14ac:dyDescent="0.25">
      <c r="U360" s="1"/>
    </row>
    <row r="361" spans="21:21" ht="9.75" customHeight="1" x14ac:dyDescent="0.25">
      <c r="U361" s="1"/>
    </row>
    <row r="362" spans="21:21" ht="9.75" customHeight="1" x14ac:dyDescent="0.25">
      <c r="U362" s="1"/>
    </row>
    <row r="363" spans="21:21" ht="9.75" customHeight="1" x14ac:dyDescent="0.25">
      <c r="U363" s="1"/>
    </row>
    <row r="364" spans="21:21" ht="9.75" customHeight="1" x14ac:dyDescent="0.25">
      <c r="U364" s="1"/>
    </row>
    <row r="365" spans="21:21" ht="9.75" customHeight="1" x14ac:dyDescent="0.25">
      <c r="U365" s="1"/>
    </row>
    <row r="367" spans="21:21" ht="9.75" customHeight="1" x14ac:dyDescent="0.25">
      <c r="U367" s="1"/>
    </row>
    <row r="368" spans="21:21" ht="9.75" customHeight="1" x14ac:dyDescent="0.25">
      <c r="U368" s="1"/>
    </row>
    <row r="369" spans="21:21" ht="9.75" customHeight="1" x14ac:dyDescent="0.25">
      <c r="U369" s="1"/>
    </row>
    <row r="370" spans="21:21" ht="9.75" customHeight="1" x14ac:dyDescent="0.25">
      <c r="U370" s="1"/>
    </row>
    <row r="371" spans="21:21" ht="9.75" customHeight="1" x14ac:dyDescent="0.25">
      <c r="U371" s="1"/>
    </row>
    <row r="372" spans="21:21" ht="9.75" customHeight="1" x14ac:dyDescent="0.25">
      <c r="U372" s="1"/>
    </row>
    <row r="373" spans="21:21" ht="9.75" customHeight="1" x14ac:dyDescent="0.25">
      <c r="U373" s="1"/>
    </row>
    <row r="374" spans="21:21" ht="9.75" customHeight="1" x14ac:dyDescent="0.25">
      <c r="U374" s="1"/>
    </row>
    <row r="375" spans="21:21" ht="9.75" customHeight="1" x14ac:dyDescent="0.25">
      <c r="U375" s="1"/>
    </row>
    <row r="376" spans="21:21" ht="9.75" customHeight="1" x14ac:dyDescent="0.25">
      <c r="U376" s="1"/>
    </row>
    <row r="377" spans="21:21" ht="9.75" customHeight="1" x14ac:dyDescent="0.25">
      <c r="U377" s="1"/>
    </row>
    <row r="378" spans="21:21" ht="9.75" customHeight="1" x14ac:dyDescent="0.25">
      <c r="U378" s="1"/>
    </row>
    <row r="379" spans="21:21" ht="9.75" customHeight="1" x14ac:dyDescent="0.25">
      <c r="U379" s="1"/>
    </row>
    <row r="382" spans="21:21" ht="9.75" customHeight="1" x14ac:dyDescent="0.25">
      <c r="U382" s="1"/>
    </row>
    <row r="383" spans="21:21" ht="9.75" customHeight="1" x14ac:dyDescent="0.25">
      <c r="U383" s="1"/>
    </row>
    <row r="384" spans="21:21" ht="9.75" customHeight="1" x14ac:dyDescent="0.25">
      <c r="U384" s="1"/>
    </row>
    <row r="385" spans="21:21" ht="9.75" customHeight="1" x14ac:dyDescent="0.25">
      <c r="U385" s="1"/>
    </row>
    <row r="386" spans="21:21" ht="9.75" customHeight="1" x14ac:dyDescent="0.25">
      <c r="U386" s="1"/>
    </row>
    <row r="387" spans="21:21" ht="9.75" customHeight="1" x14ac:dyDescent="0.25">
      <c r="U387" s="1"/>
    </row>
    <row r="388" spans="21:21" ht="9.75" customHeight="1" x14ac:dyDescent="0.25">
      <c r="U388" s="1"/>
    </row>
    <row r="389" spans="21:21" ht="9.75" customHeight="1" x14ac:dyDescent="0.25">
      <c r="U389" s="1"/>
    </row>
    <row r="390" spans="21:21" ht="9.75" customHeight="1" x14ac:dyDescent="0.25">
      <c r="U390" s="1"/>
    </row>
    <row r="391" spans="21:21" ht="9.75" customHeight="1" x14ac:dyDescent="0.25">
      <c r="U391" s="1"/>
    </row>
    <row r="392" spans="21:21" ht="9.75" customHeight="1" x14ac:dyDescent="0.25">
      <c r="U392" s="1"/>
    </row>
    <row r="393" spans="21:21" ht="9.75" customHeight="1" x14ac:dyDescent="0.25">
      <c r="U393" s="1"/>
    </row>
    <row r="394" spans="21:21" ht="9.75" customHeight="1" x14ac:dyDescent="0.25">
      <c r="U394" s="1"/>
    </row>
    <row r="395" spans="21:21" ht="9.75" customHeight="1" x14ac:dyDescent="0.25">
      <c r="U395" s="1"/>
    </row>
    <row r="396" spans="21:21" ht="9.75" customHeight="1" x14ac:dyDescent="0.25">
      <c r="U396" s="1"/>
    </row>
    <row r="397" spans="21:21" ht="9.75" customHeight="1" x14ac:dyDescent="0.25">
      <c r="U397" s="1"/>
    </row>
    <row r="398" spans="21:21" ht="9.75" customHeight="1" x14ac:dyDescent="0.25">
      <c r="U398" s="1"/>
    </row>
    <row r="399" spans="21:21" ht="9.75" customHeight="1" x14ac:dyDescent="0.25">
      <c r="U399" s="1"/>
    </row>
    <row r="400" spans="21:21" ht="9.75" customHeight="1" x14ac:dyDescent="0.25">
      <c r="U400" s="1"/>
    </row>
    <row r="401" spans="21:21" ht="9.75" customHeight="1" x14ac:dyDescent="0.25">
      <c r="U401" s="1"/>
    </row>
    <row r="402" spans="21:21" ht="9.75" customHeight="1" x14ac:dyDescent="0.25">
      <c r="U402" s="1"/>
    </row>
    <row r="403" spans="21:21" ht="9.75" customHeight="1" x14ac:dyDescent="0.25">
      <c r="U403" s="1"/>
    </row>
    <row r="404" spans="21:21" ht="9.75" customHeight="1" x14ac:dyDescent="0.25">
      <c r="U404" s="1"/>
    </row>
    <row r="405" spans="21:21" ht="9.75" customHeight="1" x14ac:dyDescent="0.25">
      <c r="U405" s="1"/>
    </row>
    <row r="406" spans="21:21" ht="9.75" customHeight="1" x14ac:dyDescent="0.25">
      <c r="U406" s="1"/>
    </row>
    <row r="407" spans="21:21" ht="9.75" customHeight="1" x14ac:dyDescent="0.25">
      <c r="U407" s="1"/>
    </row>
    <row r="408" spans="21:21" ht="9.75" customHeight="1" x14ac:dyDescent="0.25">
      <c r="U408" s="1"/>
    </row>
    <row r="409" spans="21:21" ht="9.75" customHeight="1" x14ac:dyDescent="0.25">
      <c r="U409" s="1"/>
    </row>
    <row r="410" spans="21:21" ht="9.75" customHeight="1" x14ac:dyDescent="0.25">
      <c r="U410" s="1"/>
    </row>
    <row r="411" spans="21:21" ht="9.75" customHeight="1" x14ac:dyDescent="0.25">
      <c r="U411" s="1"/>
    </row>
    <row r="412" spans="21:21" ht="9.75" customHeight="1" x14ac:dyDescent="0.25">
      <c r="U412" s="1"/>
    </row>
    <row r="413" spans="21:21" ht="9.75" customHeight="1" x14ac:dyDescent="0.25">
      <c r="U413" s="1"/>
    </row>
    <row r="414" spans="21:21" ht="9.75" customHeight="1" x14ac:dyDescent="0.25">
      <c r="U414" s="1"/>
    </row>
    <row r="415" spans="21:21" ht="9.75" customHeight="1" x14ac:dyDescent="0.25">
      <c r="U415" s="1"/>
    </row>
    <row r="416" spans="21:21" ht="9.75" customHeight="1" x14ac:dyDescent="0.25">
      <c r="U416" s="1"/>
    </row>
    <row r="417" spans="21:21" ht="9.75" customHeight="1" x14ac:dyDescent="0.25">
      <c r="U417" s="1"/>
    </row>
    <row r="418" spans="21:21" ht="9.75" customHeight="1" x14ac:dyDescent="0.25">
      <c r="U418" s="1"/>
    </row>
    <row r="419" spans="21:21" ht="9.75" customHeight="1" x14ac:dyDescent="0.25">
      <c r="U419" s="1"/>
    </row>
    <row r="420" spans="21:21" ht="9.75" customHeight="1" x14ac:dyDescent="0.25">
      <c r="U420" s="1"/>
    </row>
    <row r="421" spans="21:21" ht="9.75" customHeight="1" x14ac:dyDescent="0.25">
      <c r="U421" s="1"/>
    </row>
    <row r="422" spans="21:21" ht="9.75" customHeight="1" x14ac:dyDescent="0.25">
      <c r="U422" s="1"/>
    </row>
    <row r="423" spans="21:21" ht="9.75" customHeight="1" x14ac:dyDescent="0.25">
      <c r="U423" s="1"/>
    </row>
    <row r="424" spans="21:21" ht="9.75" customHeight="1" x14ac:dyDescent="0.25">
      <c r="U424" s="1"/>
    </row>
    <row r="425" spans="21:21" ht="9.75" customHeight="1" x14ac:dyDescent="0.25">
      <c r="U425" s="1"/>
    </row>
    <row r="426" spans="21:21" ht="9.75" customHeight="1" x14ac:dyDescent="0.25">
      <c r="U426" s="1"/>
    </row>
    <row r="427" spans="21:21" ht="9.75" customHeight="1" x14ac:dyDescent="0.25">
      <c r="U427" s="1"/>
    </row>
    <row r="428" spans="21:21" ht="9.75" customHeight="1" x14ac:dyDescent="0.25">
      <c r="U428" s="1"/>
    </row>
    <row r="429" spans="21:21" ht="9.75" customHeight="1" x14ac:dyDescent="0.25">
      <c r="U429" s="1"/>
    </row>
    <row r="430" spans="21:21" ht="9.75" customHeight="1" x14ac:dyDescent="0.25">
      <c r="U430" s="1"/>
    </row>
    <row r="431" spans="21:21" ht="9.75" customHeight="1" x14ac:dyDescent="0.25">
      <c r="U431" s="1"/>
    </row>
    <row r="432" spans="21:21" ht="9.75" customHeight="1" x14ac:dyDescent="0.25">
      <c r="U432" s="1"/>
    </row>
    <row r="433" spans="21:21" ht="9.75" customHeight="1" x14ac:dyDescent="0.25">
      <c r="U433" s="1"/>
    </row>
    <row r="434" spans="21:21" ht="9.75" customHeight="1" x14ac:dyDescent="0.25">
      <c r="U434" s="1"/>
    </row>
    <row r="435" spans="21:21" ht="9.75" customHeight="1" x14ac:dyDescent="0.25">
      <c r="U435" s="1"/>
    </row>
    <row r="436" spans="21:21" ht="9.75" customHeight="1" x14ac:dyDescent="0.25">
      <c r="U436" s="1"/>
    </row>
    <row r="437" spans="21:21" ht="9.75" customHeight="1" x14ac:dyDescent="0.25">
      <c r="U437" s="1"/>
    </row>
    <row r="438" spans="21:21" ht="9.75" customHeight="1" x14ac:dyDescent="0.25">
      <c r="U438" s="1"/>
    </row>
    <row r="439" spans="21:21" ht="9.75" customHeight="1" x14ac:dyDescent="0.25">
      <c r="U439" s="1"/>
    </row>
    <row r="440" spans="21:21" ht="9.75" customHeight="1" x14ac:dyDescent="0.25">
      <c r="U440" s="1"/>
    </row>
    <row r="441" spans="21:21" ht="9.75" customHeight="1" x14ac:dyDescent="0.25">
      <c r="U441" s="1"/>
    </row>
    <row r="442" spans="21:21" ht="9.75" customHeight="1" x14ac:dyDescent="0.25">
      <c r="U442" s="1"/>
    </row>
    <row r="443" spans="21:21" ht="9.75" customHeight="1" x14ac:dyDescent="0.25">
      <c r="U443" s="1"/>
    </row>
    <row r="444" spans="21:21" ht="9.75" customHeight="1" x14ac:dyDescent="0.25">
      <c r="U444" s="1"/>
    </row>
    <row r="445" spans="21:21" ht="9.75" customHeight="1" x14ac:dyDescent="0.25">
      <c r="U445" s="1"/>
    </row>
    <row r="446" spans="21:21" ht="9.75" customHeight="1" x14ac:dyDescent="0.25">
      <c r="U446" s="1"/>
    </row>
  </sheetData>
  <sortState ref="AD125:AH158">
    <sortCondition ref="AE125:AE158"/>
  </sortState>
  <pageMargins left="0.51181102362204722" right="0.51181102362204722" top="0.55118110236220474" bottom="0.55118110236220474" header="0.31496062992125984" footer="0.31496062992125984"/>
  <pageSetup paperSize="9" orientation="landscape" horizontalDpi="300" verticalDpi="300" r:id="rId1"/>
  <headerFooter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1" sqref="A11"/>
    </sheetView>
  </sheetViews>
  <sheetFormatPr defaultRowHeight="15" x14ac:dyDescent="0.25"/>
  <cols>
    <col min="1" max="1" width="143.5703125" bestFit="1" customWidth="1"/>
  </cols>
  <sheetData>
    <row r="1" spans="1:1" x14ac:dyDescent="0.25">
      <c r="A1" t="s">
        <v>35</v>
      </c>
    </row>
    <row r="2" spans="1:1" x14ac:dyDescent="0.25">
      <c r="A2" t="s">
        <v>27</v>
      </c>
    </row>
    <row r="3" spans="1:1" x14ac:dyDescent="0.25">
      <c r="A3" t="s">
        <v>30</v>
      </c>
    </row>
    <row r="4" spans="1:1" x14ac:dyDescent="0.25">
      <c r="A4" t="s">
        <v>31</v>
      </c>
    </row>
    <row r="5" spans="1:1" x14ac:dyDescent="0.25">
      <c r="A5" t="s">
        <v>28</v>
      </c>
    </row>
    <row r="6" spans="1:1" x14ac:dyDescent="0.25">
      <c r="A6" t="s">
        <v>29</v>
      </c>
    </row>
    <row r="7" spans="1:1" x14ac:dyDescent="0.25">
      <c r="A7" t="s">
        <v>34</v>
      </c>
    </row>
    <row r="9" spans="1:1" x14ac:dyDescent="0.25">
      <c r="A9" t="s">
        <v>32</v>
      </c>
    </row>
    <row r="10" spans="1:1" x14ac:dyDescent="0.25">
      <c r="A10" t="s">
        <v>60</v>
      </c>
    </row>
    <row r="11" spans="1:1" x14ac:dyDescent="0.25">
      <c r="A11" t="s">
        <v>59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Foglio1</vt:lpstr>
      <vt:lpstr>Foglio2</vt:lpstr>
      <vt:lpstr>categorialetteraweb</vt:lpstr>
      <vt:lpstr>fase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</dc:creator>
  <cp:lastModifiedBy>user</cp:lastModifiedBy>
  <cp:lastPrinted>2016-12-31T10:24:34Z</cp:lastPrinted>
  <dcterms:created xsi:type="dcterms:W3CDTF">2016-11-21T22:08:04Z</dcterms:created>
  <dcterms:modified xsi:type="dcterms:W3CDTF">2017-05-08T17:30:08Z</dcterms:modified>
</cp:coreProperties>
</file>